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9420" windowHeight="4500" activeTab="0"/>
  </bookViews>
  <sheets>
    <sheet name="PL" sheetId="1" r:id="rId1"/>
    <sheet name="BS1" sheetId="2" r:id="rId2"/>
    <sheet name="Notes_Final" sheetId="3" r:id="rId3"/>
  </sheets>
  <externalReferences>
    <externalReference r:id="rId6"/>
  </externalReferences>
  <definedNames>
    <definedName name="_xlnm.Print_Area" localSheetId="1">'BS1'!$A$1:$C$63</definedName>
    <definedName name="_xlnm.Print_Area" localSheetId="2">'Notes_Final'!$A$1:$J$156</definedName>
    <definedName name="_xlnm.Print_Area" localSheetId="0">'PL'!$A$1:$G$76</definedName>
  </definedNames>
  <calcPr fullCalcOnLoad="1"/>
</workbook>
</file>

<file path=xl/sharedStrings.xml><?xml version="1.0" encoding="utf-8"?>
<sst xmlns="http://schemas.openxmlformats.org/spreadsheetml/2006/main" count="277" uniqueCount="218">
  <si>
    <t>CONSOLIDATED INCOME STATEMENT</t>
  </si>
  <si>
    <t>Current</t>
  </si>
  <si>
    <t>Preceding Year</t>
  </si>
  <si>
    <t>RM '000</t>
  </si>
  <si>
    <t>CUMULATIVE QUARTER</t>
  </si>
  <si>
    <t>Year</t>
  </si>
  <si>
    <t xml:space="preserve">Current </t>
  </si>
  <si>
    <t>To date</t>
  </si>
  <si>
    <t xml:space="preserve">Corresponding </t>
  </si>
  <si>
    <t>Period</t>
  </si>
  <si>
    <t>1 (a)</t>
  </si>
  <si>
    <t>Investment income</t>
  </si>
  <si>
    <t>(c)</t>
  </si>
  <si>
    <t xml:space="preserve">   (c)</t>
  </si>
  <si>
    <t>(b)</t>
  </si>
  <si>
    <t>2 (a)</t>
  </si>
  <si>
    <t>and extraordinary items</t>
  </si>
  <si>
    <t>Interest on borrowings</t>
  </si>
  <si>
    <t>Depreciation and amortisation</t>
  </si>
  <si>
    <t>(d)</t>
  </si>
  <si>
    <t>Exceptional items</t>
  </si>
  <si>
    <t>(e)</t>
  </si>
  <si>
    <t>(f)</t>
  </si>
  <si>
    <t>Share in the results of associated companies</t>
  </si>
  <si>
    <t>(g)</t>
  </si>
  <si>
    <t>Profit/(loss) before taxation, minority interests</t>
  </si>
  <si>
    <t>(h)</t>
  </si>
  <si>
    <t>Taxation</t>
  </si>
  <si>
    <t>(i)</t>
  </si>
  <si>
    <t>(i) Profit/(loss) after taxation before deducting</t>
  </si>
  <si>
    <t xml:space="preserve">    minority interests</t>
  </si>
  <si>
    <t>(ii) Less minority interests</t>
  </si>
  <si>
    <t>(k)</t>
  </si>
  <si>
    <t>(i) Extraordinary items</t>
  </si>
  <si>
    <t>3 (a)</t>
  </si>
  <si>
    <t>CONSOLIDATED BALANCE SHEET</t>
  </si>
  <si>
    <t xml:space="preserve">Quarterly Report On Consolidated Results </t>
  </si>
  <si>
    <t>As At Preceding</t>
  </si>
  <si>
    <t>Segmental reporting</t>
  </si>
  <si>
    <t>1.</t>
  </si>
  <si>
    <t>Notes</t>
  </si>
  <si>
    <t>2.</t>
  </si>
  <si>
    <t>3.</t>
  </si>
  <si>
    <t>4.</t>
  </si>
  <si>
    <t>5.</t>
  </si>
  <si>
    <t>6.</t>
  </si>
  <si>
    <t>7.</t>
  </si>
  <si>
    <t>8.</t>
  </si>
  <si>
    <t>9.</t>
  </si>
  <si>
    <t>10.</t>
  </si>
  <si>
    <t>Explanatory comments about the seasonality or cyclicality of operations.</t>
  </si>
  <si>
    <t>11.</t>
  </si>
  <si>
    <t>12.</t>
  </si>
  <si>
    <t>13.</t>
  </si>
  <si>
    <t>14.</t>
  </si>
  <si>
    <t>15.</t>
  </si>
  <si>
    <t>21.</t>
  </si>
  <si>
    <t>19.</t>
  </si>
  <si>
    <t>Prospects for the current financial year</t>
  </si>
  <si>
    <t>17.</t>
  </si>
  <si>
    <t>16.</t>
  </si>
  <si>
    <t>20.</t>
  </si>
  <si>
    <t>Explanatory comments on any material change in the profit before taxation for the quarter reported on as compared with the preceding quarter.</t>
  </si>
  <si>
    <t>18.</t>
  </si>
  <si>
    <t>Review of the performance of the company and its principal subsidiaries.</t>
  </si>
  <si>
    <t>Off Balance Sheet Risk</t>
  </si>
  <si>
    <t>Material Litigation</t>
  </si>
  <si>
    <t>Accounting Policies</t>
  </si>
  <si>
    <t>Exceptional Items</t>
  </si>
  <si>
    <t>Extraordinary Items</t>
  </si>
  <si>
    <t>Quoted Securities</t>
  </si>
  <si>
    <t>Changes in the Composition of the Company</t>
  </si>
  <si>
    <t xml:space="preserve">Status of Corporate Proposals </t>
  </si>
  <si>
    <t>Group Borrowings</t>
  </si>
  <si>
    <t>any provision for preference dividends, if any:-</t>
  </si>
  <si>
    <t xml:space="preserve">Profit/(loss) after taxation attributable to members of the </t>
  </si>
  <si>
    <t>company</t>
  </si>
  <si>
    <t>(iii) Extraordinary items attributable to members of the</t>
  </si>
  <si>
    <t xml:space="preserve">      company</t>
  </si>
  <si>
    <t xml:space="preserve">Operating profit/(loss) after interest on borrowings, </t>
  </si>
  <si>
    <t>(Incorporated in Malaysia)</t>
  </si>
  <si>
    <t>RM'000</t>
  </si>
  <si>
    <t>Commitments and Contingent Liabilities</t>
  </si>
  <si>
    <t>By Order of the Board</t>
  </si>
  <si>
    <t>CHAN SWEE HONG</t>
  </si>
  <si>
    <t>Company Secretary</t>
  </si>
  <si>
    <t>Kuala Lumpur</t>
  </si>
  <si>
    <t>INDIVIDUAL QUARTER</t>
  </si>
  <si>
    <t>Preceding</t>
  </si>
  <si>
    <t xml:space="preserve">before income tax, minority interests and </t>
  </si>
  <si>
    <t>extraordinary items</t>
  </si>
  <si>
    <t xml:space="preserve">depreciation and amortisation, exceptional items, </t>
  </si>
  <si>
    <t>Operating profit/(loss) before interest on borrowings,</t>
  </si>
  <si>
    <t>income tax, minority interests and extraordinary items</t>
  </si>
  <si>
    <t>As At End</t>
  </si>
  <si>
    <t>of Current</t>
  </si>
  <si>
    <t>Quarter</t>
  </si>
  <si>
    <t>Financial</t>
  </si>
  <si>
    <t>Year End</t>
  </si>
  <si>
    <t>Preacquisition Profits</t>
  </si>
  <si>
    <t xml:space="preserve">Performance bonds </t>
  </si>
  <si>
    <t>Capital Commitments</t>
  </si>
  <si>
    <t>Other Commitments and Contingencies</t>
  </si>
  <si>
    <t>Approved and contracted for</t>
  </si>
  <si>
    <t>Assets employed</t>
  </si>
  <si>
    <t>Credit &amp; leasing</t>
  </si>
  <si>
    <t>By Activity</t>
  </si>
  <si>
    <t>By geographical location</t>
  </si>
  <si>
    <t>Malaysia</t>
  </si>
  <si>
    <t>Underwriting and brokerage of general insurance business</t>
  </si>
  <si>
    <t>Outside Malaysia (Hong Kong and the Philippines)</t>
  </si>
  <si>
    <t>Purchase of quoted securities</t>
  </si>
  <si>
    <t>Sale of quoted securities</t>
  </si>
  <si>
    <t>Profit/(Loss) arising therefrom</t>
  </si>
  <si>
    <t>(a)</t>
  </si>
  <si>
    <t>At Cost</t>
  </si>
  <si>
    <t>At Book Value</t>
  </si>
  <si>
    <t>At Market Value</t>
  </si>
  <si>
    <t>The Group's operations are not seasonal or cyclical in nature.</t>
  </si>
  <si>
    <t xml:space="preserve">Explanatory notes for variance of JAB Group's actual profit from forecast profit </t>
  </si>
  <si>
    <t>Profit Before Taxation &amp; MI</t>
  </si>
  <si>
    <t>(The figures have not been audited)</t>
  </si>
  <si>
    <t>Details of issuances and repayment of debt and equity securities, share buy-backs, share cancellations, shares held as treasury shares and resale of treasury shares for the current financial year to date.</t>
  </si>
  <si>
    <t>To be in line with the industry practice, there has been a change in the treatment of inward treaty business. In prior years, premium, claims and other transactions in respect of inward treaty business were accounted for in the open underwriting account. The open underwriting account was maintained for a period of 3 years from inception of the underwriting year, after which the net underwriting results were released to the revenue account.</t>
  </si>
  <si>
    <t>Accounting Estimates</t>
  </si>
  <si>
    <t>Trading &amp; marketable securities</t>
  </si>
  <si>
    <t>31/12/00</t>
  </si>
  <si>
    <t>31/3/200</t>
  </si>
  <si>
    <t xml:space="preserve">As of 1 January 2001, premium, claims and other transactions in respect of inward treaty business are accounted for in the revenue account as and when accounts are received. </t>
  </si>
  <si>
    <t>This change in accounting estimate has no effect on turnover, but has decreased the PBT of the Group for the period ended 31 March 2001 by RM2.16 million.</t>
  </si>
  <si>
    <t>Less: Group's share of associated companies' turnover</t>
  </si>
  <si>
    <t>Dividend</t>
  </si>
  <si>
    <t>Not applicable.</t>
  </si>
  <si>
    <t>2 nd Quarter</t>
  </si>
  <si>
    <t>Revenue</t>
  </si>
  <si>
    <t xml:space="preserve"> </t>
  </si>
  <si>
    <t>*5.95</t>
  </si>
  <si>
    <t xml:space="preserve">Other income </t>
  </si>
  <si>
    <t xml:space="preserve">Investment Income </t>
  </si>
  <si>
    <t>The investment income as disclosed under item 1 (b) of the Consolidated Income Statement is investment income arising mainly from fixed deposit interest and dividend income arising from shareholders' fund.</t>
  </si>
  <si>
    <t>3 nd Quarter</t>
  </si>
  <si>
    <t xml:space="preserve">depreciation and amortisation and exceptional items but </t>
  </si>
  <si>
    <t>5.12*</t>
  </si>
  <si>
    <t>(l)</t>
  </si>
  <si>
    <t>Profit/(loss) after taxation and effect of SSAP 28</t>
  </si>
  <si>
    <t>attributable to members of the company</t>
  </si>
  <si>
    <t>Effect of  SSAP 28</t>
  </si>
  <si>
    <t>Earnings per share based on 2(i) above after deducting</t>
  </si>
  <si>
    <t>Effective tax rate</t>
  </si>
  <si>
    <t xml:space="preserve"> - (Under)/Over provision in prior year</t>
  </si>
  <si>
    <t>*</t>
  </si>
  <si>
    <t>4th quarter</t>
  </si>
  <si>
    <t>Operating Revenue</t>
  </si>
  <si>
    <t>The accounting policies adopted in this quarterly financial statement are the same as that used in the financial statement for the year ended 31 December 2001 and it complies with the accounting standards that are applicable for the current financial year.</t>
  </si>
  <si>
    <t>The directors do not recommend the payment of an interim dividend for the period under review.</t>
  </si>
  <si>
    <r>
      <t xml:space="preserve">Jerneh Asia Berhad </t>
    </r>
    <r>
      <rPr>
        <i/>
        <sz val="8"/>
        <color indexed="8"/>
        <rFont val="Garamond"/>
        <family val="1"/>
      </rPr>
      <t>(363984-X)</t>
    </r>
  </si>
  <si>
    <t xml:space="preserve">     (2000 : 103,777,000 ordinary shares) (sen)</t>
  </si>
  <si>
    <t xml:space="preserve">                                                                                                                                                                                                                                                               </t>
  </si>
  <si>
    <t>ASSETS</t>
  </si>
  <si>
    <t>Investment property</t>
  </si>
  <si>
    <t>Investment in subsidiary companies</t>
  </si>
  <si>
    <t>Investment in associated companies</t>
  </si>
  <si>
    <t>Other investments</t>
  </si>
  <si>
    <t>Trade and other receivables</t>
  </si>
  <si>
    <t>Amounts owing by subsidiary companies</t>
  </si>
  <si>
    <t>Amounts owing by associated companies</t>
  </si>
  <si>
    <t>Marketable securities</t>
  </si>
  <si>
    <t>Deposits</t>
  </si>
  <si>
    <t>Cash and bank balances</t>
  </si>
  <si>
    <t>Total assets</t>
  </si>
  <si>
    <t>LIABILITIES</t>
  </si>
  <si>
    <t>Deferred taxation</t>
  </si>
  <si>
    <t>Trade and other payables</t>
  </si>
  <si>
    <t>Amounts owing to subsidiary companies</t>
  </si>
  <si>
    <t>Amount owing to associated company</t>
  </si>
  <si>
    <t>Bank borrowings (unsecured)</t>
  </si>
  <si>
    <t>Provision for taxation</t>
  </si>
  <si>
    <t>Proposed dividend</t>
  </si>
  <si>
    <t>PROVISION FOR INSURANCE LIABILITES</t>
  </si>
  <si>
    <t>Reserves for unexpired risks</t>
  </si>
  <si>
    <t>Total liabilities</t>
  </si>
  <si>
    <t>SHAREHOLDERS' EQUITY</t>
  </si>
  <si>
    <t>Share capital</t>
  </si>
  <si>
    <t>Share premium</t>
  </si>
  <si>
    <t>Unappropriated profit</t>
  </si>
  <si>
    <t>MINORITY INTEREST</t>
  </si>
  <si>
    <t>Total liabilities, shareholders' equity and minority interest</t>
  </si>
  <si>
    <t>Net tangible assets per share (RM)</t>
  </si>
  <si>
    <t>Exchange fluctuation reserve</t>
  </si>
  <si>
    <r>
      <t xml:space="preserve">Jerneh Asia Berhad </t>
    </r>
    <r>
      <rPr>
        <i/>
        <sz val="8"/>
        <color indexed="8"/>
        <rFont val="Times New Roman"/>
        <family val="1"/>
      </rPr>
      <t>(363984-X)</t>
    </r>
  </si>
  <si>
    <t>Property, plant and equipment</t>
  </si>
  <si>
    <t>For The Financial Quarter Ended 30 June 2002</t>
  </si>
  <si>
    <t>1st quarter</t>
  </si>
  <si>
    <t>2nd Quarter</t>
  </si>
  <si>
    <t>There were no exceptional items for the financial quarter ended 30 June 2002.</t>
  </si>
  <si>
    <t>There were no extraordinary items for the financial quarter ended 30 June 2002.</t>
  </si>
  <si>
    <t>There were no preacquisition profits which have been included in the results for the financial quarter ended 30 June 2002.</t>
  </si>
  <si>
    <t>The purchase and disposal of quoted securities by the Group (other than those subsidiary companies involved in the insurance business) for the financial quarter ended 30 June 2002 are as follows:-</t>
  </si>
  <si>
    <t>As at 30 June 2002, the Group's investment in quoted shares (other than by those subsidiary companies involved in the insurance business) are as follows:-</t>
  </si>
  <si>
    <t>There were no major changes in the composition of the company for the financial quarter ended 30 June 2002.</t>
  </si>
  <si>
    <t xml:space="preserve">Save and except as detailed below, there were no new issuance and repayment of debt securities, share buy-backs, share cancellations, or shares held as treasury shares during the financial quarter ended 30 June 2002:-
</t>
  </si>
  <si>
    <t>The Group borrowings as at 30 June 2002 amounted to RM24 million, all of which were unsecured and short term in nature.</t>
  </si>
  <si>
    <t>As at 30 June 2002</t>
  </si>
  <si>
    <t xml:space="preserve">(i) Basic (based on 104,090,670 ordinary shares) </t>
  </si>
  <si>
    <t xml:space="preserve">(ii) Fully diluted (based on 104,986,554 ordinary </t>
  </si>
  <si>
    <t>Issuance of 755,000 shares arising from exercise of Employee Share Option Scheme (ESOS) between 1 April 2002 to 30 June 2002.
The weighted average number of issued and fully paid-up shares with voting rights as at the financial quarter ended 30 June 2002 is 104,090,670 shares.</t>
  </si>
  <si>
    <t>In the normal course of business, the Group makes various commitments and incurs certain liabilities on behalf of customers. Details of the Group's commitments and contingent liabilities as at 24 July 2002 (the latest practicable date which is not earlier than 7 days from the date of issue of this quarterly report) are as follows:-</t>
  </si>
  <si>
    <t>The Group did not have any financial instruments with off balance sheet risk as at 24 July 2002, the latest practicable date which is not earlier than 7 days from the date of issue of this quarterly report.</t>
  </si>
  <si>
    <t>There were no material litigation (outside the ordinary course of its principal subsidiary's business) as at 24 July 2002, the latest practicable date which is not earlier than 7 days from the date of issue of this quarterly report.</t>
  </si>
  <si>
    <t>*11.89</t>
  </si>
  <si>
    <t>Current taxation</t>
  </si>
  <si>
    <t xml:space="preserve">     shares) (sen)</t>
  </si>
  <si>
    <t xml:space="preserve"> Fully diluted earnings per share based on the assumed conversion of the options granted under the Employees' Share Option Scheme ("ESOS") is anti-dilutive.  The effects are ignored in calculating fully diluted earnings per share.</t>
  </si>
  <si>
    <t>The effective tax rate of 33% for the current quarter and 31% for the half-year ended 30 June 2002 were higher than the statutory tax rate of 28% mainly due to certain expenses disallowed for taxation purposes.</t>
  </si>
  <si>
    <t>The Group registered a profit of RM11.3 million during the current quarter, as compared to the preceding quarter of RM7.4 million. The increase in profit was mainly due to better underwriting performance achieved by its principal subsidiary, Jerneh Insurance Berhad during the quarter under review.</t>
  </si>
  <si>
    <t>The Group's PBT for the financial period ended 30 June 2002 registered a slight decrease of RM0.3 million to RM18.7 million as compared to RM19.0 million achieved in the corresponding period in 2001 despite higher gross written premium and investment income. This was mainly due to lower underwriting profit achieved by its principal subsidiary, Jerneh Insurance Berhad, as a result of the increase in reinsurance costs which affected profit margins and an increase in premium reserve due to higher business volume written for the period.</t>
  </si>
  <si>
    <t>On 29 July 2002, the company announced that its associate company, Generali Asia N.V. (Generali Asia), a company incorporated in the Netherlands, intends to invest in a Life and Non-Life Insurance company in Thailand. The investment requires a capital cash call through a Rights Issue. The Directors have resolved to subscribe to the Rights Issue from internally generated fund.</t>
  </si>
  <si>
    <t>The Jerneh Group’s performance up to 30 June 2002 is within expectations.  The increase in reinsurance costs will continue to affect profit margins. We will continue to provide more value added and innovative products and services to our customers and at the same time seek to increase our market share. Barring unforeseen circumstances, the Directors expect the performance of the Group to be satisfactory for the current year.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</si>
</sst>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0000"/>
    <numFmt numFmtId="167" formatCode="0.000000"/>
    <numFmt numFmtId="168" formatCode="0.00000"/>
    <numFmt numFmtId="169" formatCode="0.0000"/>
    <numFmt numFmtId="170" formatCode="0.000"/>
    <numFmt numFmtId="171" formatCode="0.0"/>
    <numFmt numFmtId="172" formatCode="_(* #,##0.000_);_(* \(#,##0.000\);_(* &quot;-&quot;??_);_(@_)"/>
    <numFmt numFmtId="173" formatCode="0.0%"/>
    <numFmt numFmtId="174" formatCode="d\-mmm\-yyyy"/>
  </numFmts>
  <fonts count="28">
    <font>
      <sz val="10"/>
      <name val="Arial"/>
      <family val="0"/>
    </font>
    <font>
      <b/>
      <u val="single"/>
      <sz val="10"/>
      <color indexed="8"/>
      <name val="Times New Roman"/>
      <family val="1"/>
    </font>
    <font>
      <sz val="10"/>
      <color indexed="8"/>
      <name val="Times New Roman"/>
      <family val="1"/>
    </font>
    <font>
      <b/>
      <sz val="10"/>
      <color indexed="8"/>
      <name val="Arial"/>
      <family val="2"/>
    </font>
    <font>
      <b/>
      <sz val="10"/>
      <color indexed="8"/>
      <name val="Times New Roman"/>
      <family val="1"/>
    </font>
    <font>
      <sz val="10"/>
      <color indexed="8"/>
      <name val="Arial"/>
      <family val="0"/>
    </font>
    <font>
      <b/>
      <i/>
      <sz val="10"/>
      <color indexed="8"/>
      <name val="Times New Roman"/>
      <family val="1"/>
    </font>
    <font>
      <b/>
      <sz val="9"/>
      <color indexed="8"/>
      <name val="Times New Roman"/>
      <family val="1"/>
    </font>
    <font>
      <sz val="9"/>
      <color indexed="8"/>
      <name val="Times New Roman"/>
      <family val="1"/>
    </font>
    <font>
      <u val="single"/>
      <sz val="10"/>
      <color indexed="8"/>
      <name val="Times New Roman"/>
      <family val="1"/>
    </font>
    <font>
      <u val="single"/>
      <sz val="10"/>
      <color indexed="8"/>
      <name val="Arial"/>
      <family val="0"/>
    </font>
    <font>
      <i/>
      <sz val="10"/>
      <color indexed="8"/>
      <name val="Times New Roman"/>
      <family val="1"/>
    </font>
    <font>
      <b/>
      <sz val="11"/>
      <color indexed="8"/>
      <name val="Arial"/>
      <family val="2"/>
    </font>
    <font>
      <b/>
      <sz val="12"/>
      <color indexed="8"/>
      <name val="Times New Roman"/>
      <family val="1"/>
    </font>
    <font>
      <sz val="12"/>
      <color indexed="8"/>
      <name val="Arial"/>
      <family val="0"/>
    </font>
    <font>
      <sz val="9"/>
      <color indexed="8"/>
      <name val="Garamond"/>
      <family val="1"/>
    </font>
    <font>
      <i/>
      <sz val="8"/>
      <color indexed="8"/>
      <name val="Garamond"/>
      <family val="1"/>
    </font>
    <font>
      <sz val="8"/>
      <color indexed="8"/>
      <name val="Times New Roman"/>
      <family val="1"/>
    </font>
    <font>
      <sz val="8"/>
      <color indexed="8"/>
      <name val="Arial"/>
      <family val="0"/>
    </font>
    <font>
      <i/>
      <sz val="8"/>
      <color indexed="8"/>
      <name val="Times New Roman"/>
      <family val="1"/>
    </font>
    <font>
      <i/>
      <sz val="8"/>
      <color indexed="8"/>
      <name val="Arial"/>
      <family val="0"/>
    </font>
    <font>
      <b/>
      <i/>
      <sz val="8"/>
      <color indexed="8"/>
      <name val="Times New Roman"/>
      <family val="1"/>
    </font>
    <font>
      <b/>
      <sz val="8"/>
      <color indexed="8"/>
      <name val="Times New Roman"/>
      <family val="1"/>
    </font>
    <font>
      <b/>
      <sz val="8"/>
      <color indexed="8"/>
      <name val="Arial"/>
      <family val="0"/>
    </font>
    <font>
      <i/>
      <sz val="10"/>
      <color indexed="8"/>
      <name val="Arial"/>
      <family val="0"/>
    </font>
    <font>
      <sz val="11"/>
      <color indexed="8"/>
      <name val="Times New Roman"/>
      <family val="1"/>
    </font>
    <font>
      <sz val="10"/>
      <name val="Times New Roman"/>
      <family val="1"/>
    </font>
    <font>
      <b/>
      <sz val="10"/>
      <name val="Times New Roman"/>
      <family val="1"/>
    </font>
  </fonts>
  <fills count="2">
    <fill>
      <patternFill/>
    </fill>
    <fill>
      <patternFill patternType="gray125"/>
    </fill>
  </fills>
  <borders count="16">
    <border>
      <left/>
      <right/>
      <top/>
      <bottom/>
      <diagonal/>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double"/>
    </border>
    <border>
      <left>
        <color indexed="63"/>
      </left>
      <right>
        <color indexed="63"/>
      </right>
      <top style="thin"/>
      <bottom style="thin"/>
    </border>
    <border>
      <left>
        <color indexed="63"/>
      </left>
      <right style="thin"/>
      <top style="thin"/>
      <bottom style="thin"/>
    </border>
    <border>
      <left>
        <color indexed="63"/>
      </left>
      <right style="thin"/>
      <top>
        <color indexed="63"/>
      </top>
      <bottom style="double"/>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4">
    <xf numFmtId="0" fontId="0" fillId="0" borderId="0" xfId="0" applyAlignment="1">
      <alignment/>
    </xf>
    <xf numFmtId="0" fontId="1" fillId="0" borderId="0" xfId="0" applyFont="1" applyFill="1" applyAlignment="1">
      <alignment/>
    </xf>
    <xf numFmtId="0" fontId="2" fillId="0" borderId="0" xfId="0" applyFont="1" applyAlignment="1">
      <alignment/>
    </xf>
    <xf numFmtId="0" fontId="3" fillId="0" borderId="0" xfId="0" applyFont="1" applyAlignment="1">
      <alignment/>
    </xf>
    <xf numFmtId="14" fontId="3" fillId="0" borderId="0" xfId="0" applyNumberFormat="1" applyFont="1" applyAlignment="1">
      <alignment horizontal="left"/>
    </xf>
    <xf numFmtId="0" fontId="4" fillId="0" borderId="0" xfId="0" applyFont="1" applyFill="1" applyAlignment="1" quotePrefix="1">
      <alignment/>
    </xf>
    <xf numFmtId="0" fontId="4" fillId="0" borderId="0" xfId="0" applyFont="1" applyAlignment="1">
      <alignment/>
    </xf>
    <xf numFmtId="0" fontId="2" fillId="0" borderId="0" xfId="0" applyFont="1" applyFill="1" applyAlignment="1">
      <alignment/>
    </xf>
    <xf numFmtId="0" fontId="2" fillId="0" borderId="0" xfId="0" applyFont="1" applyAlignment="1">
      <alignment horizontal="justify" vertical="top" wrapText="1"/>
    </xf>
    <xf numFmtId="0" fontId="2" fillId="0" borderId="0" xfId="0" applyFont="1" applyFill="1" applyAlignment="1" quotePrefix="1">
      <alignment/>
    </xf>
    <xf numFmtId="0" fontId="5" fillId="0" borderId="0" xfId="0" applyFont="1" applyAlignment="1">
      <alignment horizontal="justify" vertical="top" wrapText="1"/>
    </xf>
    <xf numFmtId="0" fontId="6" fillId="0" borderId="0" xfId="0" applyFont="1" applyAlignment="1">
      <alignment horizontal="left" vertical="top"/>
    </xf>
    <xf numFmtId="0" fontId="2" fillId="0" borderId="0" xfId="0" applyFont="1" applyAlignment="1">
      <alignment horizontal="left" vertical="top"/>
    </xf>
    <xf numFmtId="0" fontId="4" fillId="0" borderId="0" xfId="0" applyFont="1" applyFill="1" applyAlignment="1" quotePrefix="1">
      <alignment/>
    </xf>
    <xf numFmtId="0" fontId="4" fillId="0" borderId="0" xfId="0" applyFont="1" applyAlignment="1">
      <alignment vertical="top"/>
    </xf>
    <xf numFmtId="0" fontId="2" fillId="0" borderId="0" xfId="0" applyFont="1" applyAlignment="1">
      <alignment vertical="top" wrapText="1"/>
    </xf>
    <xf numFmtId="0" fontId="4" fillId="0" borderId="0" xfId="0" applyFont="1" applyAlignment="1">
      <alignment vertical="top" wrapText="1"/>
    </xf>
    <xf numFmtId="0" fontId="2" fillId="0" borderId="0" xfId="0" applyFont="1" applyAlignment="1" quotePrefix="1">
      <alignment vertical="top" wrapText="1"/>
    </xf>
    <xf numFmtId="0" fontId="4" fillId="0" borderId="0" xfId="0" applyFont="1" applyAlignment="1">
      <alignment horizontal="center" wrapText="1"/>
    </xf>
    <xf numFmtId="0" fontId="5" fillId="0" borderId="0" xfId="0" applyFont="1" applyAlignment="1">
      <alignment wrapText="1"/>
    </xf>
    <xf numFmtId="165" fontId="8" fillId="0" borderId="0" xfId="15" applyNumberFormat="1" applyFont="1" applyBorder="1" applyAlignment="1">
      <alignment/>
    </xf>
    <xf numFmtId="0" fontId="8" fillId="0" borderId="0" xfId="0" applyFont="1" applyAlignment="1">
      <alignment/>
    </xf>
    <xf numFmtId="0" fontId="8" fillId="0" borderId="0" xfId="0" applyFont="1" applyBorder="1" applyAlignment="1" quotePrefix="1">
      <alignment/>
    </xf>
    <xf numFmtId="165" fontId="8" fillId="0" borderId="1" xfId="15" applyNumberFormat="1" applyFont="1" applyBorder="1" applyAlignment="1">
      <alignment/>
    </xf>
    <xf numFmtId="9" fontId="2" fillId="0" borderId="0" xfId="19" applyNumberFormat="1" applyFont="1" applyAlignment="1">
      <alignment horizontal="right" vertical="top" wrapText="1"/>
    </xf>
    <xf numFmtId="0" fontId="5" fillId="0" borderId="0" xfId="0" applyFont="1" applyAlignment="1">
      <alignment vertical="top" wrapText="1"/>
    </xf>
    <xf numFmtId="0" fontId="4" fillId="0" borderId="0" xfId="0" applyFont="1" applyAlignment="1" quotePrefix="1">
      <alignment horizontal="left" vertical="top"/>
    </xf>
    <xf numFmtId="0" fontId="2" fillId="0" borderId="0" xfId="0" applyFont="1" applyAlignment="1">
      <alignment vertical="top"/>
    </xf>
    <xf numFmtId="0" fontId="4" fillId="0" borderId="0" xfId="0" applyFont="1" applyAlignment="1">
      <alignment horizontal="right" vertical="top" wrapText="1"/>
    </xf>
    <xf numFmtId="165" fontId="2" fillId="0" borderId="2" xfId="15" applyNumberFormat="1" applyFont="1" applyBorder="1" applyAlignment="1">
      <alignment horizontal="justify" vertical="top" wrapText="1"/>
    </xf>
    <xf numFmtId="165" fontId="2" fillId="0" borderId="3" xfId="15" applyNumberFormat="1" applyFont="1" applyBorder="1" applyAlignment="1">
      <alignment horizontal="justify" vertical="top" wrapText="1"/>
    </xf>
    <xf numFmtId="165" fontId="2" fillId="0" borderId="0" xfId="15" applyNumberFormat="1" applyFont="1" applyAlignment="1">
      <alignment horizontal="justify" vertical="top" wrapText="1"/>
    </xf>
    <xf numFmtId="165" fontId="2" fillId="0" borderId="0" xfId="15" applyNumberFormat="1" applyFont="1" applyBorder="1" applyAlignment="1">
      <alignment horizontal="justify" vertical="top" wrapText="1"/>
    </xf>
    <xf numFmtId="0" fontId="2" fillId="0" borderId="0" xfId="0" applyFont="1" applyAlignment="1">
      <alignment horizontal="left" vertical="top" wrapText="1"/>
    </xf>
    <xf numFmtId="0" fontId="6" fillId="0" borderId="0" xfId="0" applyFont="1" applyFill="1" applyAlignment="1" quotePrefix="1">
      <alignment/>
    </xf>
    <xf numFmtId="0" fontId="6" fillId="0" borderId="0" xfId="0" applyFont="1" applyAlignment="1">
      <alignment vertical="top" wrapText="1"/>
    </xf>
    <xf numFmtId="3" fontId="2" fillId="0" borderId="0" xfId="0" applyNumberFormat="1" applyFont="1" applyBorder="1" applyAlignment="1" quotePrefix="1">
      <alignment horizontal="center" vertical="top" wrapText="1"/>
    </xf>
    <xf numFmtId="0" fontId="7" fillId="0" borderId="0" xfId="0" applyFont="1" applyAlignment="1">
      <alignment horizontal="justify"/>
    </xf>
    <xf numFmtId="0" fontId="8" fillId="0" borderId="0" xfId="0" applyFont="1" applyAlignment="1">
      <alignment horizontal="justify" vertical="top" wrapText="1"/>
    </xf>
    <xf numFmtId="0" fontId="7" fillId="0" borderId="0" xfId="0" applyFont="1" applyAlignment="1">
      <alignment horizontal="center" vertical="top" wrapText="1"/>
    </xf>
    <xf numFmtId="0" fontId="7" fillId="0" borderId="0" xfId="0" applyFont="1" applyAlignment="1">
      <alignment horizontal="left" vertical="top"/>
    </xf>
    <xf numFmtId="0" fontId="8" fillId="0" borderId="0" xfId="0" applyFont="1" applyAlignment="1">
      <alignment horizontal="left" vertical="top"/>
    </xf>
    <xf numFmtId="0" fontId="8" fillId="0" borderId="0" xfId="0" applyFont="1" applyAlignment="1">
      <alignment horizontal="justify" vertical="top"/>
    </xf>
    <xf numFmtId="165" fontId="8" fillId="0" borderId="0" xfId="15" applyNumberFormat="1" applyFont="1" applyAlignment="1">
      <alignment horizontal="right" vertical="top" wrapText="1"/>
    </xf>
    <xf numFmtId="165" fontId="8" fillId="0" borderId="0" xfId="15" applyNumberFormat="1" applyFont="1" applyBorder="1" applyAlignment="1">
      <alignment horizontal="right" vertical="top" wrapText="1"/>
    </xf>
    <xf numFmtId="165" fontId="8" fillId="0" borderId="4" xfId="15" applyNumberFormat="1" applyFont="1" applyBorder="1" applyAlignment="1">
      <alignment horizontal="right" vertical="top" wrapText="1"/>
    </xf>
    <xf numFmtId="0" fontId="7" fillId="0" borderId="0" xfId="0" applyFont="1" applyBorder="1" applyAlignment="1">
      <alignment horizontal="center" vertical="top" wrapText="1"/>
    </xf>
    <xf numFmtId="165" fontId="8" fillId="0" borderId="1" xfId="15" applyNumberFormat="1" applyFont="1" applyBorder="1" applyAlignment="1">
      <alignment horizontal="right" vertical="top" wrapText="1"/>
    </xf>
    <xf numFmtId="0" fontId="7" fillId="0" borderId="0" xfId="0" applyFont="1" applyAlignment="1">
      <alignment horizontal="left"/>
    </xf>
    <xf numFmtId="0" fontId="11" fillId="0" borderId="0" xfId="0" applyFont="1" applyAlignment="1" quotePrefix="1">
      <alignment/>
    </xf>
    <xf numFmtId="0" fontId="4" fillId="0" borderId="0" xfId="0" applyFont="1" applyAlignment="1">
      <alignment horizontal="right"/>
    </xf>
    <xf numFmtId="0" fontId="4" fillId="0" borderId="0" xfId="0" applyFont="1" applyAlignment="1">
      <alignment horizontal="center"/>
    </xf>
    <xf numFmtId="0" fontId="2" fillId="0" borderId="0" xfId="0" applyFont="1" applyAlignment="1">
      <alignment horizontal="center"/>
    </xf>
    <xf numFmtId="0" fontId="2" fillId="0" borderId="0" xfId="0" applyFont="1" applyAlignment="1">
      <alignment horizontal="justify" wrapText="1"/>
    </xf>
    <xf numFmtId="0" fontId="11" fillId="0" borderId="0" xfId="0" applyFont="1" applyAlignment="1">
      <alignment horizontal="right"/>
    </xf>
    <xf numFmtId="0" fontId="5" fillId="0" borderId="0" xfId="0" applyFont="1" applyAlignment="1">
      <alignment/>
    </xf>
    <xf numFmtId="0" fontId="12" fillId="0" borderId="0" xfId="0" applyFont="1" applyAlignment="1">
      <alignment/>
    </xf>
    <xf numFmtId="14" fontId="12" fillId="0" borderId="0" xfId="0" applyNumberFormat="1" applyFont="1" applyAlignment="1">
      <alignment horizontal="left"/>
    </xf>
    <xf numFmtId="0" fontId="14" fillId="0" borderId="0" xfId="0" applyFont="1" applyAlignment="1">
      <alignment horizontal="center"/>
    </xf>
    <xf numFmtId="0" fontId="15" fillId="0" borderId="0" xfId="0" applyFont="1" applyAlignment="1">
      <alignment horizontal="center"/>
    </xf>
    <xf numFmtId="0" fontId="17" fillId="0" borderId="0" xfId="0" applyFont="1" applyAlignment="1">
      <alignment horizontal="center"/>
    </xf>
    <xf numFmtId="0" fontId="17" fillId="0" borderId="0" xfId="0" applyFont="1" applyAlignment="1">
      <alignment/>
    </xf>
    <xf numFmtId="0" fontId="18" fillId="0" borderId="0" xfId="0" applyFont="1" applyAlignment="1">
      <alignment/>
    </xf>
    <xf numFmtId="0" fontId="20" fillId="0" borderId="0" xfId="0" applyFont="1" applyAlignment="1">
      <alignment horizontal="center"/>
    </xf>
    <xf numFmtId="0" fontId="4" fillId="0" borderId="0" xfId="0" applyFont="1" applyAlignment="1">
      <alignment horizontal="left"/>
    </xf>
    <xf numFmtId="0" fontId="3" fillId="0" borderId="0" xfId="0" applyFont="1" applyAlignment="1">
      <alignment/>
    </xf>
    <xf numFmtId="0" fontId="18" fillId="0" borderId="0" xfId="0" applyFont="1" applyAlignment="1">
      <alignment horizontal="center"/>
    </xf>
    <xf numFmtId="0" fontId="21" fillId="0" borderId="0" xfId="0" applyFont="1" applyAlignment="1">
      <alignment horizontal="left"/>
    </xf>
    <xf numFmtId="0" fontId="22" fillId="0" borderId="0" xfId="0" applyFont="1" applyAlignment="1">
      <alignment/>
    </xf>
    <xf numFmtId="0" fontId="23" fillId="0" borderId="0" xfId="0" applyFont="1" applyAlignment="1">
      <alignment/>
    </xf>
    <xf numFmtId="0" fontId="4" fillId="0" borderId="5" xfId="0" applyFont="1" applyBorder="1" applyAlignment="1">
      <alignment/>
    </xf>
    <xf numFmtId="0" fontId="2" fillId="0" borderId="6" xfId="0" applyFont="1" applyBorder="1" applyAlignment="1">
      <alignment/>
    </xf>
    <xf numFmtId="0" fontId="4" fillId="0" borderId="6" xfId="0" applyFont="1" applyBorder="1" applyAlignment="1">
      <alignment horizontal="centerContinuous"/>
    </xf>
    <xf numFmtId="0" fontId="2" fillId="0" borderId="7" xfId="0" applyFont="1" applyBorder="1" applyAlignment="1">
      <alignment/>
    </xf>
    <xf numFmtId="0" fontId="2" fillId="0" borderId="0" xfId="0" applyFont="1" applyBorder="1" applyAlignment="1">
      <alignment/>
    </xf>
    <xf numFmtId="0" fontId="4" fillId="0" borderId="0" xfId="0" applyFont="1" applyBorder="1" applyAlignment="1">
      <alignment horizontal="center"/>
    </xf>
    <xf numFmtId="174" fontId="4" fillId="0" borderId="0" xfId="0" applyNumberFormat="1" applyFont="1" applyBorder="1" applyAlignment="1">
      <alignment horizontal="center"/>
    </xf>
    <xf numFmtId="15" fontId="2" fillId="0" borderId="0" xfId="0" applyNumberFormat="1" applyFont="1" applyAlignment="1">
      <alignment horizontal="center"/>
    </xf>
    <xf numFmtId="15" fontId="4" fillId="0" borderId="0" xfId="0" applyNumberFormat="1" applyFont="1" applyBorder="1" applyAlignment="1">
      <alignment horizontal="center"/>
    </xf>
    <xf numFmtId="14" fontId="2" fillId="0" borderId="0" xfId="0" applyNumberFormat="1" applyFont="1" applyAlignment="1">
      <alignment/>
    </xf>
    <xf numFmtId="0" fontId="2" fillId="0" borderId="8" xfId="0" applyFont="1" applyBorder="1" applyAlignment="1">
      <alignment/>
    </xf>
    <xf numFmtId="0" fontId="2" fillId="0" borderId="7" xfId="0" applyFont="1" applyBorder="1" applyAlignment="1">
      <alignment horizontal="right"/>
    </xf>
    <xf numFmtId="165" fontId="2" fillId="0" borderId="0" xfId="15" applyNumberFormat="1" applyFont="1" applyBorder="1" applyAlignment="1">
      <alignment/>
    </xf>
    <xf numFmtId="165" fontId="2" fillId="0" borderId="0" xfId="15" applyNumberFormat="1" applyFont="1" applyBorder="1" applyAlignment="1">
      <alignment horizontal="center"/>
    </xf>
    <xf numFmtId="165" fontId="2" fillId="0" borderId="0" xfId="15" applyNumberFormat="1" applyFont="1" applyFill="1" applyBorder="1" applyAlignment="1">
      <alignment/>
    </xf>
    <xf numFmtId="165" fontId="2" fillId="0" borderId="8" xfId="15" applyNumberFormat="1" applyFont="1" applyFill="1" applyBorder="1" applyAlignment="1">
      <alignment/>
    </xf>
    <xf numFmtId="165" fontId="2" fillId="0" borderId="0" xfId="15" applyNumberFormat="1" applyFont="1" applyAlignment="1">
      <alignment/>
    </xf>
    <xf numFmtId="43" fontId="2" fillId="0" borderId="0" xfId="15" applyFont="1" applyBorder="1" applyAlignment="1">
      <alignment/>
    </xf>
    <xf numFmtId="0" fontId="2" fillId="0" borderId="0" xfId="0" applyFont="1" applyBorder="1" applyAlignment="1" quotePrefix="1">
      <alignment horizontal="left"/>
    </xf>
    <xf numFmtId="0" fontId="5" fillId="0" borderId="0" xfId="0" applyFont="1" applyBorder="1" applyAlignment="1">
      <alignment/>
    </xf>
    <xf numFmtId="43" fontId="2" fillId="0" borderId="0" xfId="15" applyNumberFormat="1" applyFont="1" applyBorder="1" applyAlignment="1">
      <alignment horizontal="center"/>
    </xf>
    <xf numFmtId="171" fontId="5" fillId="0" borderId="0" xfId="0" applyNumberFormat="1" applyFont="1" applyAlignment="1">
      <alignment/>
    </xf>
    <xf numFmtId="2" fontId="2" fillId="0" borderId="0" xfId="0" applyNumberFormat="1" applyFont="1" applyBorder="1" applyAlignment="1">
      <alignment/>
    </xf>
    <xf numFmtId="2" fontId="2" fillId="0" borderId="0" xfId="15" applyNumberFormat="1" applyFont="1" applyBorder="1" applyAlignment="1">
      <alignment/>
    </xf>
    <xf numFmtId="43" fontId="2" fillId="0" borderId="0" xfId="15" applyFont="1" applyBorder="1" applyAlignment="1">
      <alignment horizontal="right"/>
    </xf>
    <xf numFmtId="43" fontId="2" fillId="0" borderId="8" xfId="15" applyNumberFormat="1" applyFont="1" applyBorder="1" applyAlignment="1">
      <alignment/>
    </xf>
    <xf numFmtId="0" fontId="2" fillId="0" borderId="9" xfId="0" applyFont="1" applyBorder="1" applyAlignment="1">
      <alignment/>
    </xf>
    <xf numFmtId="0" fontId="2" fillId="0" borderId="4" xfId="0" applyFont="1" applyBorder="1" applyAlignment="1">
      <alignment/>
    </xf>
    <xf numFmtId="2" fontId="2" fillId="0" borderId="4" xfId="0" applyNumberFormat="1" applyFont="1" applyBorder="1" applyAlignment="1">
      <alignment/>
    </xf>
    <xf numFmtId="43" fontId="2" fillId="0" borderId="10" xfId="15" applyNumberFormat="1" applyFont="1" applyBorder="1" applyAlignment="1">
      <alignment/>
    </xf>
    <xf numFmtId="0" fontId="11" fillId="0" borderId="0" xfId="0" applyFont="1" applyAlignment="1">
      <alignment/>
    </xf>
    <xf numFmtId="0" fontId="24" fillId="0" borderId="0" xfId="0" applyFont="1" applyAlignment="1">
      <alignment wrapText="1"/>
    </xf>
    <xf numFmtId="0" fontId="4" fillId="0" borderId="7" xfId="0" applyFont="1" applyBorder="1" applyAlignment="1">
      <alignment horizontal="left"/>
    </xf>
    <xf numFmtId="0" fontId="4" fillId="0" borderId="7" xfId="0" applyFont="1" applyBorder="1" applyAlignment="1">
      <alignment/>
    </xf>
    <xf numFmtId="0" fontId="25" fillId="0" borderId="0" xfId="0" applyFont="1" applyAlignment="1">
      <alignment/>
    </xf>
    <xf numFmtId="0" fontId="2" fillId="0" borderId="0" xfId="0" applyFont="1" applyBorder="1" applyAlignment="1" quotePrefix="1">
      <alignment/>
    </xf>
    <xf numFmtId="0" fontId="7" fillId="0" borderId="0" xfId="0" applyFont="1" applyAlignment="1">
      <alignment horizontal="right" vertical="top" wrapText="1"/>
    </xf>
    <xf numFmtId="0" fontId="26" fillId="0" borderId="0" xfId="0" applyFont="1" applyAlignment="1">
      <alignment/>
    </xf>
    <xf numFmtId="14" fontId="4" fillId="0" borderId="0" xfId="0" applyNumberFormat="1" applyFont="1" applyAlignment="1">
      <alignment horizontal="left"/>
    </xf>
    <xf numFmtId="0" fontId="27" fillId="0" borderId="7" xfId="0" applyFont="1" applyBorder="1" applyAlignment="1">
      <alignment/>
    </xf>
    <xf numFmtId="0" fontId="26" fillId="0" borderId="0" xfId="0" applyFont="1" applyBorder="1" applyAlignment="1">
      <alignment/>
    </xf>
    <xf numFmtId="0" fontId="26" fillId="0" borderId="8" xfId="0" applyFont="1" applyBorder="1" applyAlignment="1">
      <alignment/>
    </xf>
    <xf numFmtId="0" fontId="26" fillId="0" borderId="7" xfId="0" applyFont="1" applyBorder="1" applyAlignment="1">
      <alignment/>
    </xf>
    <xf numFmtId="165" fontId="26" fillId="0" borderId="0" xfId="15" applyNumberFormat="1" applyFont="1" applyBorder="1" applyAlignment="1">
      <alignment/>
    </xf>
    <xf numFmtId="165" fontId="26" fillId="0" borderId="8" xfId="15" applyNumberFormat="1" applyFont="1" applyBorder="1" applyAlignment="1">
      <alignment/>
    </xf>
    <xf numFmtId="0" fontId="26" fillId="0" borderId="7" xfId="0" applyFont="1" applyFill="1" applyBorder="1" applyAlignment="1">
      <alignment/>
    </xf>
    <xf numFmtId="165" fontId="26" fillId="0" borderId="1" xfId="15" applyNumberFormat="1" applyFont="1" applyBorder="1" applyAlignment="1">
      <alignment/>
    </xf>
    <xf numFmtId="165" fontId="26" fillId="0" borderId="11" xfId="15" applyNumberFormat="1" applyFont="1" applyBorder="1" applyAlignment="1">
      <alignment/>
    </xf>
    <xf numFmtId="165" fontId="26" fillId="0" borderId="4" xfId="15" applyNumberFormat="1" applyFont="1" applyBorder="1" applyAlignment="1">
      <alignment/>
    </xf>
    <xf numFmtId="165" fontId="26" fillId="0" borderId="10" xfId="15" applyNumberFormat="1" applyFont="1" applyBorder="1" applyAlignment="1">
      <alignment/>
    </xf>
    <xf numFmtId="165" fontId="26" fillId="0" borderId="0" xfId="0" applyNumberFormat="1" applyFont="1" applyBorder="1" applyAlignment="1">
      <alignment/>
    </xf>
    <xf numFmtId="165" fontId="26" fillId="0" borderId="8" xfId="0" applyNumberFormat="1" applyFont="1" applyBorder="1" applyAlignment="1">
      <alignment/>
    </xf>
    <xf numFmtId="165" fontId="26" fillId="0" borderId="12" xfId="0" applyNumberFormat="1" applyFont="1" applyBorder="1" applyAlignment="1">
      <alignment/>
    </xf>
    <xf numFmtId="165" fontId="26" fillId="0" borderId="13" xfId="0" applyNumberFormat="1" applyFont="1" applyBorder="1" applyAlignment="1">
      <alignment/>
    </xf>
    <xf numFmtId="165" fontId="26" fillId="0" borderId="10" xfId="0" applyNumberFormat="1" applyFont="1" applyFill="1" applyBorder="1" applyAlignment="1">
      <alignment/>
    </xf>
    <xf numFmtId="165" fontId="26" fillId="0" borderId="8" xfId="0" applyNumberFormat="1" applyFont="1" applyFill="1" applyBorder="1" applyAlignment="1">
      <alignment/>
    </xf>
    <xf numFmtId="165" fontId="26" fillId="0" borderId="2" xfId="0" applyNumberFormat="1" applyFont="1" applyBorder="1" applyAlignment="1">
      <alignment/>
    </xf>
    <xf numFmtId="165" fontId="26" fillId="0" borderId="14" xfId="0" applyNumberFormat="1" applyFont="1" applyBorder="1" applyAlignment="1">
      <alignment/>
    </xf>
    <xf numFmtId="43" fontId="26" fillId="0" borderId="4" xfId="15" applyFont="1" applyBorder="1" applyAlignment="1">
      <alignment/>
    </xf>
    <xf numFmtId="43" fontId="26" fillId="0" borderId="10" xfId="15" applyFont="1" applyBorder="1" applyAlignment="1">
      <alignment/>
    </xf>
    <xf numFmtId="9" fontId="2" fillId="0" borderId="0" xfId="19" applyNumberFormat="1" applyFont="1" applyAlignment="1">
      <alignment horizontal="right" vertical="center" wrapText="1"/>
    </xf>
    <xf numFmtId="0" fontId="2" fillId="0" borderId="0" xfId="0" applyFont="1" applyAlignment="1">
      <alignment horizontal="justify" vertical="center" wrapText="1"/>
    </xf>
    <xf numFmtId="0" fontId="2" fillId="0" borderId="0" xfId="0" applyFont="1" applyAlignment="1">
      <alignment horizontal="right" vertical="top" wrapText="1"/>
    </xf>
    <xf numFmtId="3" fontId="2" fillId="0" borderId="2" xfId="0" applyNumberFormat="1" applyFont="1" applyBorder="1" applyAlignment="1">
      <alignment horizontal="right" vertical="top" wrapText="1"/>
    </xf>
    <xf numFmtId="0" fontId="4" fillId="0" borderId="0" xfId="0" applyFont="1" applyBorder="1" applyAlignment="1">
      <alignment horizontal="right"/>
    </xf>
    <xf numFmtId="174" fontId="4" fillId="0" borderId="0" xfId="0" applyNumberFormat="1" applyFont="1" applyBorder="1" applyAlignment="1">
      <alignment horizontal="right"/>
    </xf>
    <xf numFmtId="0" fontId="4" fillId="0" borderId="8" xfId="0" applyFont="1" applyBorder="1" applyAlignment="1">
      <alignment horizontal="right"/>
    </xf>
    <xf numFmtId="174" fontId="4" fillId="0" borderId="8" xfId="0" applyNumberFormat="1" applyFont="1" applyBorder="1" applyAlignment="1">
      <alignment horizontal="right"/>
    </xf>
    <xf numFmtId="14" fontId="4" fillId="0" borderId="0" xfId="0" applyNumberFormat="1" applyFont="1" applyBorder="1" applyAlignment="1">
      <alignment horizontal="right"/>
    </xf>
    <xf numFmtId="2" fontId="5" fillId="0" borderId="0" xfId="0" applyNumberFormat="1" applyFont="1" applyAlignment="1">
      <alignment/>
    </xf>
    <xf numFmtId="43" fontId="2" fillId="0" borderId="8" xfId="15" applyNumberFormat="1" applyFont="1" applyFill="1" applyBorder="1" applyAlignment="1">
      <alignment/>
    </xf>
    <xf numFmtId="43" fontId="2" fillId="0" borderId="0" xfId="15" applyNumberFormat="1" applyFont="1" applyBorder="1" applyAlignment="1">
      <alignment horizontal="right"/>
    </xf>
    <xf numFmtId="43" fontId="2" fillId="0" borderId="8" xfId="15" applyNumberFormat="1" applyFont="1" applyFill="1" applyBorder="1" applyAlignment="1">
      <alignment horizontal="right"/>
    </xf>
    <xf numFmtId="0" fontId="2" fillId="0" borderId="0" xfId="0" applyFont="1" applyAlignment="1">
      <alignment horizontal="center" vertical="top"/>
    </xf>
    <xf numFmtId="0" fontId="4" fillId="0" borderId="0" xfId="0" applyFont="1" applyBorder="1" applyAlignment="1">
      <alignment horizontal="centerContinuous"/>
    </xf>
    <xf numFmtId="15" fontId="4" fillId="0" borderId="0" xfId="0" applyNumberFormat="1" applyFont="1" applyBorder="1" applyAlignment="1">
      <alignment horizontal="right"/>
    </xf>
    <xf numFmtId="0" fontId="2" fillId="0" borderId="0" xfId="0" applyFont="1" applyBorder="1" applyAlignment="1">
      <alignment horizontal="justify" vertical="top" wrapText="1"/>
    </xf>
    <xf numFmtId="165" fontId="2" fillId="0" borderId="2" xfId="15" applyNumberFormat="1" applyFont="1" applyBorder="1" applyAlignment="1">
      <alignment/>
    </xf>
    <xf numFmtId="165" fontId="26" fillId="0" borderId="0" xfId="0" applyNumberFormat="1" applyFont="1" applyAlignment="1">
      <alignment/>
    </xf>
    <xf numFmtId="0" fontId="2" fillId="0" borderId="0" xfId="0" applyFont="1" applyAlignment="1" quotePrefix="1">
      <alignment horizontal="justify" vertical="top" wrapText="1"/>
    </xf>
    <xf numFmtId="0" fontId="4" fillId="0" borderId="0" xfId="0" applyFont="1" applyFill="1" applyAlignment="1">
      <alignment horizontal="left"/>
    </xf>
    <xf numFmtId="0" fontId="4" fillId="0" borderId="0" xfId="0" applyFont="1" applyAlignment="1">
      <alignment horizontal="center" wrapText="1"/>
    </xf>
    <xf numFmtId="0" fontId="5" fillId="0" borderId="0" xfId="0" applyFont="1" applyAlignment="1">
      <alignment wrapText="1"/>
    </xf>
    <xf numFmtId="0" fontId="11" fillId="0" borderId="0" xfId="0" applyFont="1" applyAlignment="1">
      <alignment horizontal="left" vertical="top" wrapText="1"/>
    </xf>
    <xf numFmtId="0" fontId="4" fillId="0" borderId="6" xfId="0" applyFont="1" applyBorder="1" applyAlignment="1">
      <alignment horizontal="center"/>
    </xf>
    <xf numFmtId="0" fontId="5" fillId="0" borderId="15" xfId="0" applyFont="1" applyBorder="1" applyAlignment="1">
      <alignment horizontal="center"/>
    </xf>
    <xf numFmtId="0" fontId="13" fillId="0" borderId="0" xfId="0" applyFont="1" applyAlignment="1">
      <alignment horizontal="center"/>
    </xf>
    <xf numFmtId="0" fontId="5" fillId="0" borderId="0" xfId="0" applyFont="1" applyAlignment="1">
      <alignment horizontal="center"/>
    </xf>
    <xf numFmtId="0" fontId="15" fillId="0" borderId="0" xfId="0" applyFont="1" applyAlignment="1">
      <alignment horizontal="center"/>
    </xf>
    <xf numFmtId="0" fontId="19" fillId="0" borderId="0" xfId="0" applyFont="1" applyAlignment="1">
      <alignment horizontal="center"/>
    </xf>
    <xf numFmtId="0" fontId="4" fillId="0" borderId="0" xfId="0" applyFont="1" applyAlignment="1">
      <alignment horizontal="center"/>
    </xf>
    <xf numFmtId="0" fontId="8" fillId="0" borderId="0" xfId="0" applyFont="1" applyAlignment="1">
      <alignment horizontal="center"/>
    </xf>
    <xf numFmtId="0" fontId="2" fillId="0" borderId="0" xfId="0" applyFont="1" applyAlignment="1">
      <alignment horizontal="center"/>
    </xf>
    <xf numFmtId="0" fontId="4" fillId="0" borderId="5" xfId="0" applyFont="1" applyBorder="1" applyAlignment="1">
      <alignment horizontal="left"/>
    </xf>
    <xf numFmtId="0" fontId="2" fillId="0" borderId="6" xfId="0" applyFont="1" applyBorder="1" applyAlignment="1">
      <alignment horizontal="left"/>
    </xf>
    <xf numFmtId="0" fontId="2" fillId="0" borderId="15" xfId="0" applyFont="1" applyBorder="1" applyAlignment="1">
      <alignment horizontal="left"/>
    </xf>
    <xf numFmtId="15" fontId="2" fillId="0" borderId="0" xfId="0" applyNumberFormat="1" applyFont="1" applyFill="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5" fillId="0" borderId="0" xfId="0" applyFont="1" applyAlignment="1">
      <alignment vertical="top" wrapText="1"/>
    </xf>
    <xf numFmtId="0" fontId="5" fillId="0" borderId="0" xfId="0" applyFont="1" applyAlignment="1">
      <alignment horizontal="justify" vertical="top" wrapText="1"/>
    </xf>
    <xf numFmtId="0" fontId="4" fillId="0" borderId="0" xfId="0" applyFont="1" applyBorder="1" applyAlignment="1">
      <alignment horizontal="center"/>
    </xf>
    <xf numFmtId="0" fontId="5" fillId="0" borderId="0" xfId="0" applyFont="1" applyBorder="1" applyAlignment="1">
      <alignment horizontal="center"/>
    </xf>
    <xf numFmtId="0" fontId="2" fillId="0" borderId="0" xfId="0" applyFont="1" applyAlignment="1">
      <alignment vertical="top" wrapText="1"/>
    </xf>
    <xf numFmtId="0" fontId="2" fillId="0" borderId="0" xfId="0" applyFont="1" applyFill="1" applyAlignment="1" quotePrefix="1">
      <alignment horizontal="left" vertical="top" wrapText="1"/>
    </xf>
    <xf numFmtId="0" fontId="2" fillId="0" borderId="0" xfId="0" applyFont="1" applyFill="1" applyAlignment="1">
      <alignment horizontal="justify" vertical="top" wrapText="1"/>
    </xf>
    <xf numFmtId="0" fontId="5" fillId="0" borderId="0" xfId="0" applyFont="1" applyFill="1" applyAlignment="1">
      <alignment horizontal="justify" vertical="top" wrapText="1"/>
    </xf>
    <xf numFmtId="0" fontId="4" fillId="0" borderId="0" xfId="0" applyFont="1" applyAlignment="1">
      <alignment vertical="top" wrapText="1"/>
    </xf>
    <xf numFmtId="0" fontId="4" fillId="0" borderId="0" xfId="0" applyFont="1" applyAlignment="1">
      <alignment horizontal="justify" vertical="top" wrapText="1"/>
    </xf>
    <xf numFmtId="0" fontId="4" fillId="0" borderId="0" xfId="0" applyFont="1" applyFill="1" applyAlignment="1">
      <alignment vertical="top" wrapText="1"/>
    </xf>
    <xf numFmtId="0" fontId="9" fillId="0" borderId="0" xfId="0" applyFont="1" applyAlignment="1">
      <alignment vertical="top" wrapText="1"/>
    </xf>
    <xf numFmtId="0" fontId="10" fillId="0" borderId="0" xfId="0" applyFont="1" applyAlignment="1">
      <alignment vertical="top" wrapText="1"/>
    </xf>
    <xf numFmtId="0" fontId="2" fillId="0" borderId="0" xfId="0" applyFont="1" applyAlignment="1" quotePrefix="1">
      <alignment vertical="top" wrapText="1"/>
    </xf>
    <xf numFmtId="0" fontId="2" fillId="0" borderId="0" xfId="0" applyFont="1" applyAlignment="1" quotePrefix="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WINDOWS\TEMP\Consol%20-%2003-99\CONSPL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Summary"/>
      <sheetName val="A"/>
    </sheetNames>
    <sheetDataSet>
      <sheetData sheetId="1">
        <row r="20">
          <cell r="G20">
            <v>54373.721666</v>
          </cell>
        </row>
        <row r="25">
          <cell r="C25">
            <v>4864</v>
          </cell>
          <cell r="G25">
            <v>5201.457317999999</v>
          </cell>
        </row>
        <row r="26">
          <cell r="G26">
            <v>226.42388000000005</v>
          </cell>
        </row>
        <row r="27">
          <cell r="G27">
            <v>7539.163592000003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D125"/>
  <sheetViews>
    <sheetView tabSelected="1" zoomScale="90" zoomScaleNormal="90" workbookViewId="0" topLeftCell="A20">
      <selection activeCell="G32" sqref="G32"/>
    </sheetView>
  </sheetViews>
  <sheetFormatPr defaultColWidth="9.140625" defaultRowHeight="12.75"/>
  <cols>
    <col min="1" max="1" width="4.57421875" style="55" customWidth="1"/>
    <col min="2" max="2" width="42.28125" style="55" customWidth="1"/>
    <col min="3" max="3" width="12.28125" style="55" customWidth="1"/>
    <col min="4" max="4" width="0.2890625" style="55" hidden="1" customWidth="1"/>
    <col min="5" max="5" width="12.28125" style="55" customWidth="1"/>
    <col min="6" max="6" width="13.00390625" style="55" customWidth="1"/>
    <col min="7" max="14" width="13.28125" style="55" customWidth="1"/>
    <col min="15" max="15" width="13.28125" style="55" hidden="1" customWidth="1"/>
    <col min="16" max="16" width="14.28125" style="55" hidden="1" customWidth="1"/>
    <col min="17" max="17" width="9.8515625" style="55" hidden="1" customWidth="1"/>
    <col min="18" max="18" width="9.421875" style="55" hidden="1" customWidth="1"/>
    <col min="19" max="16384" width="9.140625" style="55" customWidth="1"/>
  </cols>
  <sheetData>
    <row r="1" ht="15">
      <c r="G1" s="56"/>
    </row>
    <row r="2" ht="15">
      <c r="G2" s="57"/>
    </row>
    <row r="3" ht="12.75"/>
    <row r="4" spans="1:30" ht="21" customHeight="1">
      <c r="A4" s="156"/>
      <c r="B4" s="157"/>
      <c r="C4" s="157"/>
      <c r="D4" s="157"/>
      <c r="E4" s="157"/>
      <c r="F4" s="157"/>
      <c r="G4" s="157"/>
      <c r="H4" s="58"/>
      <c r="I4" s="58"/>
      <c r="J4" s="58"/>
      <c r="K4" s="58"/>
      <c r="L4" s="58"/>
      <c r="M4" s="58"/>
      <c r="N4" s="58"/>
      <c r="O4" s="58"/>
      <c r="P4" s="51"/>
      <c r="Q4" s="2"/>
      <c r="R4" s="2"/>
      <c r="S4" s="2"/>
      <c r="T4" s="2"/>
      <c r="U4" s="2"/>
      <c r="V4" s="2"/>
      <c r="W4" s="2"/>
      <c r="X4" s="2"/>
      <c r="Y4" s="2"/>
      <c r="Z4" s="2"/>
      <c r="AA4" s="2"/>
      <c r="AB4" s="2"/>
      <c r="AC4" s="2"/>
      <c r="AD4" s="2"/>
    </row>
    <row r="5" spans="1:30" s="62" customFormat="1" ht="12">
      <c r="A5" s="158" t="s">
        <v>155</v>
      </c>
      <c r="B5" s="158"/>
      <c r="C5" s="158"/>
      <c r="D5" s="158"/>
      <c r="E5" s="158"/>
      <c r="F5" s="158"/>
      <c r="G5" s="158"/>
      <c r="H5" s="59"/>
      <c r="I5" s="59"/>
      <c r="J5" s="59"/>
      <c r="K5" s="59"/>
      <c r="L5" s="59"/>
      <c r="M5" s="59"/>
      <c r="N5" s="59"/>
      <c r="O5" s="59"/>
      <c r="P5" s="60"/>
      <c r="Q5" s="61"/>
      <c r="R5" s="61"/>
      <c r="S5" s="61"/>
      <c r="T5" s="61"/>
      <c r="U5" s="61"/>
      <c r="V5" s="61"/>
      <c r="W5" s="61"/>
      <c r="X5" s="61"/>
      <c r="Y5" s="61"/>
      <c r="Z5" s="61"/>
      <c r="AA5" s="61"/>
      <c r="AB5" s="61"/>
      <c r="AC5" s="61"/>
      <c r="AD5" s="61"/>
    </row>
    <row r="6" spans="1:30" s="62" customFormat="1" ht="12.75">
      <c r="A6" s="159" t="s">
        <v>80</v>
      </c>
      <c r="B6" s="157"/>
      <c r="C6" s="157"/>
      <c r="D6" s="157"/>
      <c r="E6" s="157"/>
      <c r="F6" s="157"/>
      <c r="G6" s="157"/>
      <c r="H6" s="63"/>
      <c r="I6" s="63"/>
      <c r="J6" s="63"/>
      <c r="K6" s="63"/>
      <c r="L6" s="63"/>
      <c r="M6" s="63"/>
      <c r="N6" s="63"/>
      <c r="O6" s="63"/>
      <c r="P6" s="60"/>
      <c r="Q6" s="61"/>
      <c r="R6" s="61"/>
      <c r="S6" s="61"/>
      <c r="T6" s="61"/>
      <c r="U6" s="61"/>
      <c r="V6" s="61"/>
      <c r="W6" s="61"/>
      <c r="X6" s="61"/>
      <c r="Y6" s="61"/>
      <c r="Z6" s="61"/>
      <c r="AA6" s="61"/>
      <c r="AB6" s="61"/>
      <c r="AC6" s="61"/>
      <c r="AD6" s="61"/>
    </row>
    <row r="7" spans="1:30" ht="9"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row>
    <row r="8" spans="1:30" s="65" customFormat="1" ht="12.75">
      <c r="A8" s="160" t="s">
        <v>36</v>
      </c>
      <c r="B8" s="160"/>
      <c r="C8" s="160"/>
      <c r="D8" s="160"/>
      <c r="E8" s="160"/>
      <c r="F8" s="160"/>
      <c r="G8" s="160"/>
      <c r="H8" s="51"/>
      <c r="I8" s="51"/>
      <c r="J8" s="51"/>
      <c r="K8" s="51"/>
      <c r="L8" s="51"/>
      <c r="M8" s="51"/>
      <c r="N8" s="51"/>
      <c r="O8" s="51"/>
      <c r="P8" s="64"/>
      <c r="Q8" s="6"/>
      <c r="R8" s="6"/>
      <c r="S8" s="6"/>
      <c r="T8" s="6"/>
      <c r="U8" s="6"/>
      <c r="V8" s="6"/>
      <c r="W8" s="6"/>
      <c r="X8" s="6"/>
      <c r="Y8" s="6"/>
      <c r="Z8" s="6"/>
      <c r="AA8" s="6"/>
      <c r="AB8" s="6"/>
      <c r="AC8" s="6"/>
      <c r="AD8" s="6"/>
    </row>
    <row r="9" spans="1:30" s="65" customFormat="1" ht="12.75">
      <c r="A9" s="160" t="s">
        <v>191</v>
      </c>
      <c r="B9" s="160"/>
      <c r="C9" s="160"/>
      <c r="D9" s="160"/>
      <c r="E9" s="160"/>
      <c r="F9" s="160"/>
      <c r="G9" s="160"/>
      <c r="H9" s="51"/>
      <c r="I9" s="51"/>
      <c r="J9" s="51"/>
      <c r="K9" s="51"/>
      <c r="L9" s="51"/>
      <c r="M9" s="51"/>
      <c r="N9" s="51"/>
      <c r="O9" s="51"/>
      <c r="P9" s="64"/>
      <c r="Q9" s="6"/>
      <c r="R9" s="6"/>
      <c r="S9" s="6"/>
      <c r="T9" s="6"/>
      <c r="U9" s="6"/>
      <c r="V9" s="6"/>
      <c r="W9" s="6"/>
      <c r="X9" s="6"/>
      <c r="Y9" s="6"/>
      <c r="Z9" s="6"/>
      <c r="AA9" s="6"/>
      <c r="AB9" s="6"/>
      <c r="AC9" s="6"/>
      <c r="AD9" s="6"/>
    </row>
    <row r="10" spans="1:30" s="69" customFormat="1" ht="12.75">
      <c r="A10" s="159" t="s">
        <v>121</v>
      </c>
      <c r="B10" s="157"/>
      <c r="C10" s="157"/>
      <c r="D10" s="157"/>
      <c r="E10" s="157"/>
      <c r="F10" s="157"/>
      <c r="G10" s="157"/>
      <c r="H10" s="66"/>
      <c r="I10" s="66"/>
      <c r="J10" s="66"/>
      <c r="K10" s="66"/>
      <c r="L10" s="66"/>
      <c r="M10" s="66"/>
      <c r="N10" s="66"/>
      <c r="O10" s="66"/>
      <c r="P10" s="67"/>
      <c r="Q10" s="68"/>
      <c r="R10" s="68"/>
      <c r="S10" s="68"/>
      <c r="T10" s="68"/>
      <c r="U10" s="68"/>
      <c r="V10" s="68"/>
      <c r="W10" s="68"/>
      <c r="X10" s="68"/>
      <c r="Y10" s="68"/>
      <c r="Z10" s="68"/>
      <c r="AA10" s="68"/>
      <c r="AB10" s="68"/>
      <c r="AC10" s="68"/>
      <c r="AD10" s="68"/>
    </row>
    <row r="11" spans="1:30" ht="10.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row>
    <row r="12" spans="1:29" ht="12.75">
      <c r="A12" s="70" t="s">
        <v>0</v>
      </c>
      <c r="B12" s="71"/>
      <c r="C12" s="72" t="s">
        <v>87</v>
      </c>
      <c r="D12" s="72"/>
      <c r="E12" s="72"/>
      <c r="F12" s="154" t="s">
        <v>4</v>
      </c>
      <c r="G12" s="155"/>
      <c r="H12" s="51"/>
      <c r="I12" s="51"/>
      <c r="J12" s="51"/>
      <c r="K12" s="51"/>
      <c r="L12" s="51"/>
      <c r="M12" s="51"/>
      <c r="N12" s="51"/>
      <c r="O12" s="51"/>
      <c r="P12" s="2"/>
      <c r="Q12" s="2"/>
      <c r="R12" s="2"/>
      <c r="S12" s="2"/>
      <c r="T12" s="2"/>
      <c r="U12" s="2"/>
      <c r="V12" s="2"/>
      <c r="W12" s="2"/>
      <c r="X12" s="2"/>
      <c r="Y12" s="2"/>
      <c r="Z12" s="2"/>
      <c r="AA12" s="2"/>
      <c r="AB12" s="2"/>
      <c r="AC12" s="2"/>
    </row>
    <row r="13" spans="1:28" ht="12.75">
      <c r="A13" s="73"/>
      <c r="B13" s="74"/>
      <c r="C13" s="134" t="s">
        <v>6</v>
      </c>
      <c r="D13" s="134"/>
      <c r="E13" s="134" t="s">
        <v>88</v>
      </c>
      <c r="F13" s="134" t="s">
        <v>1</v>
      </c>
      <c r="G13" s="136" t="s">
        <v>2</v>
      </c>
      <c r="H13" s="75"/>
      <c r="I13" s="75"/>
      <c r="J13" s="75"/>
      <c r="K13" s="75"/>
      <c r="L13" s="75"/>
      <c r="M13" s="75"/>
      <c r="N13" s="75"/>
      <c r="O13" s="75"/>
      <c r="P13" s="2"/>
      <c r="Q13" s="2"/>
      <c r="R13" s="2"/>
      <c r="S13" s="2"/>
      <c r="T13" s="2"/>
      <c r="U13" s="2"/>
      <c r="V13" s="2"/>
      <c r="W13" s="2"/>
      <c r="X13" s="2"/>
      <c r="Y13" s="2"/>
      <c r="Z13" s="2"/>
      <c r="AA13" s="2"/>
      <c r="AB13" s="2"/>
    </row>
    <row r="14" spans="1:28" ht="12.75">
      <c r="A14" s="73"/>
      <c r="B14" s="74"/>
      <c r="C14" s="134" t="s">
        <v>5</v>
      </c>
      <c r="D14" s="134"/>
      <c r="E14" s="134" t="s">
        <v>5</v>
      </c>
      <c r="F14" s="134" t="s">
        <v>5</v>
      </c>
      <c r="G14" s="136" t="s">
        <v>8</v>
      </c>
      <c r="H14" s="75"/>
      <c r="I14" s="75"/>
      <c r="J14" s="75"/>
      <c r="K14" s="75"/>
      <c r="L14" s="75"/>
      <c r="M14" s="75"/>
      <c r="N14" s="75"/>
      <c r="O14" s="75"/>
      <c r="P14" s="2"/>
      <c r="Q14" s="2"/>
      <c r="R14" s="2"/>
      <c r="S14" s="2"/>
      <c r="T14" s="2"/>
      <c r="U14" s="2"/>
      <c r="V14" s="2"/>
      <c r="W14" s="2"/>
      <c r="X14" s="2"/>
      <c r="Y14" s="2"/>
      <c r="Z14" s="2"/>
      <c r="AA14" s="2"/>
      <c r="AB14" s="2"/>
    </row>
    <row r="15" spans="1:28" ht="12.75">
      <c r="A15" s="73"/>
      <c r="B15" s="74"/>
      <c r="C15" s="134" t="s">
        <v>193</v>
      </c>
      <c r="D15" s="134"/>
      <c r="E15" s="134" t="str">
        <f>+C15</f>
        <v>2nd Quarter</v>
      </c>
      <c r="F15" s="134" t="s">
        <v>7</v>
      </c>
      <c r="G15" s="136" t="s">
        <v>9</v>
      </c>
      <c r="H15" s="75"/>
      <c r="I15" s="75"/>
      <c r="J15" s="134" t="s">
        <v>192</v>
      </c>
      <c r="K15" s="75" t="s">
        <v>151</v>
      </c>
      <c r="L15" s="75" t="s">
        <v>140</v>
      </c>
      <c r="M15" s="75" t="s">
        <v>133</v>
      </c>
      <c r="N15" s="75"/>
      <c r="O15" s="75"/>
      <c r="P15" s="2"/>
      <c r="Q15" s="2"/>
      <c r="R15" s="2"/>
      <c r="S15" s="2"/>
      <c r="T15" s="2"/>
      <c r="U15" s="2"/>
      <c r="V15" s="2"/>
      <c r="W15" s="2"/>
      <c r="X15" s="2"/>
      <c r="Y15" s="2"/>
      <c r="Z15" s="2"/>
      <c r="AA15" s="2"/>
      <c r="AB15" s="2"/>
    </row>
    <row r="16" spans="1:28" ht="12.75">
      <c r="A16" s="73"/>
      <c r="B16" s="74"/>
      <c r="C16" s="135">
        <v>37437</v>
      </c>
      <c r="D16" s="138"/>
      <c r="E16" s="135">
        <v>37072</v>
      </c>
      <c r="F16" s="135">
        <f>+C16</f>
        <v>37437</v>
      </c>
      <c r="G16" s="137">
        <f>+E16</f>
        <v>37072</v>
      </c>
      <c r="H16" s="52"/>
      <c r="I16" s="52"/>
      <c r="J16" s="77">
        <v>37346</v>
      </c>
      <c r="K16" s="77">
        <v>37256</v>
      </c>
      <c r="L16" s="77">
        <v>37164</v>
      </c>
      <c r="M16" s="76">
        <v>37072</v>
      </c>
      <c r="N16" s="52"/>
      <c r="O16" s="52"/>
      <c r="P16" s="2"/>
      <c r="Q16" s="2"/>
      <c r="R16" s="2"/>
      <c r="S16" s="2"/>
      <c r="T16" s="2"/>
      <c r="U16" s="2"/>
      <c r="V16" s="2"/>
      <c r="W16" s="2"/>
      <c r="X16" s="2"/>
      <c r="Y16" s="2"/>
      <c r="Z16" s="2"/>
      <c r="AA16" s="2"/>
      <c r="AB16" s="2"/>
    </row>
    <row r="17" spans="1:28" ht="12.75">
      <c r="A17" s="73"/>
      <c r="B17" s="74"/>
      <c r="C17" s="134" t="s">
        <v>3</v>
      </c>
      <c r="D17" s="134"/>
      <c r="E17" s="134" t="s">
        <v>3</v>
      </c>
      <c r="F17" s="134" t="s">
        <v>3</v>
      </c>
      <c r="G17" s="136" t="s">
        <v>3</v>
      </c>
      <c r="H17" s="75"/>
      <c r="I17" s="75"/>
      <c r="J17" s="75" t="s">
        <v>3</v>
      </c>
      <c r="K17" s="75" t="s">
        <v>81</v>
      </c>
      <c r="L17" s="75" t="s">
        <v>3</v>
      </c>
      <c r="M17" s="75" t="s">
        <v>3</v>
      </c>
      <c r="N17" s="78">
        <v>36981</v>
      </c>
      <c r="O17" s="75" t="s">
        <v>126</v>
      </c>
      <c r="P17" s="79">
        <v>36799</v>
      </c>
      <c r="Q17" s="79">
        <v>36707</v>
      </c>
      <c r="R17" s="2" t="s">
        <v>127</v>
      </c>
      <c r="S17" s="2"/>
      <c r="T17" s="2"/>
      <c r="U17" s="2"/>
      <c r="V17" s="2"/>
      <c r="W17" s="2"/>
      <c r="X17" s="2"/>
      <c r="Y17" s="2"/>
      <c r="Z17" s="2"/>
      <c r="AA17" s="2"/>
      <c r="AB17" s="2"/>
    </row>
    <row r="18" spans="1:28" ht="12.75">
      <c r="A18" s="73"/>
      <c r="B18" s="74"/>
      <c r="C18" s="74"/>
      <c r="D18" s="74"/>
      <c r="E18" s="74"/>
      <c r="F18" s="74"/>
      <c r="G18" s="80"/>
      <c r="H18" s="2"/>
      <c r="I18" s="2"/>
      <c r="J18" s="2"/>
      <c r="K18" s="2"/>
      <c r="L18" s="2"/>
      <c r="M18" s="2"/>
      <c r="N18" s="2"/>
      <c r="O18" s="2"/>
      <c r="P18" s="2"/>
      <c r="Q18" s="2"/>
      <c r="R18" s="2"/>
      <c r="S18" s="2"/>
      <c r="T18" s="2"/>
      <c r="U18" s="2"/>
      <c r="V18" s="2"/>
      <c r="W18" s="2"/>
      <c r="X18" s="2"/>
      <c r="Y18" s="2"/>
      <c r="Z18" s="2"/>
      <c r="AA18" s="2"/>
      <c r="AB18" s="2"/>
    </row>
    <row r="19" spans="1:28" ht="12.75">
      <c r="A19" s="81" t="s">
        <v>10</v>
      </c>
      <c r="B19" s="74" t="s">
        <v>134</v>
      </c>
      <c r="C19" s="82">
        <f>+F19-J19</f>
        <v>61215</v>
      </c>
      <c r="D19" s="82">
        <f>+'[1]Summary'!$G$20</f>
        <v>54373.721666</v>
      </c>
      <c r="E19" s="83">
        <f>+M19</f>
        <v>58074</v>
      </c>
      <c r="F19" s="84">
        <v>141438</v>
      </c>
      <c r="G19" s="85">
        <f>+M19+N19</f>
        <v>125735</v>
      </c>
      <c r="H19" s="84"/>
      <c r="I19" s="84"/>
      <c r="J19" s="84">
        <v>80223</v>
      </c>
      <c r="K19" s="84">
        <v>56301</v>
      </c>
      <c r="L19" s="84">
        <v>50477</v>
      </c>
      <c r="M19" s="84">
        <v>58074</v>
      </c>
      <c r="N19" s="84">
        <v>67661</v>
      </c>
      <c r="O19" s="84">
        <v>264273</v>
      </c>
      <c r="P19" s="84">
        <v>199973</v>
      </c>
      <c r="Q19" s="84">
        <v>145072</v>
      </c>
      <c r="R19" s="86">
        <v>73822</v>
      </c>
      <c r="S19" s="86"/>
      <c r="T19" s="2"/>
      <c r="U19" s="2"/>
      <c r="V19" s="2"/>
      <c r="W19" s="2"/>
      <c r="X19" s="2"/>
      <c r="Y19" s="2"/>
      <c r="Z19" s="2"/>
      <c r="AA19" s="2"/>
      <c r="AB19" s="2"/>
    </row>
    <row r="20" spans="1:28" ht="8.25" customHeight="1">
      <c r="A20" s="81"/>
      <c r="B20" s="74"/>
      <c r="C20" s="82"/>
      <c r="D20" s="82"/>
      <c r="E20" s="83"/>
      <c r="F20" s="82"/>
      <c r="G20" s="85"/>
      <c r="H20" s="82"/>
      <c r="I20" s="82"/>
      <c r="J20" s="82"/>
      <c r="K20" s="82"/>
      <c r="L20" s="82"/>
      <c r="M20" s="82"/>
      <c r="N20" s="82"/>
      <c r="O20" s="82"/>
      <c r="P20" s="82"/>
      <c r="Q20" s="82"/>
      <c r="R20" s="86"/>
      <c r="S20" s="86"/>
      <c r="T20" s="2"/>
      <c r="U20" s="2"/>
      <c r="V20" s="2"/>
      <c r="W20" s="2"/>
      <c r="X20" s="2"/>
      <c r="Y20" s="2"/>
      <c r="Z20" s="2"/>
      <c r="AA20" s="2"/>
      <c r="AB20" s="2"/>
    </row>
    <row r="21" spans="1:28" ht="12.75">
      <c r="A21" s="81" t="s">
        <v>14</v>
      </c>
      <c r="B21" s="74" t="s">
        <v>11</v>
      </c>
      <c r="C21" s="82">
        <f aca="true" t="shared" si="0" ref="C21:C62">+F21-J21</f>
        <v>1466</v>
      </c>
      <c r="D21" s="87"/>
      <c r="E21" s="83">
        <f>+M21</f>
        <v>436</v>
      </c>
      <c r="F21" s="84">
        <v>4009</v>
      </c>
      <c r="G21" s="85">
        <f>+M21+N21</f>
        <v>1028</v>
      </c>
      <c r="H21" s="84"/>
      <c r="I21" s="84"/>
      <c r="J21" s="84">
        <v>2543</v>
      </c>
      <c r="K21" s="84">
        <v>970.4679999999998</v>
      </c>
      <c r="L21" s="84">
        <v>2528.532</v>
      </c>
      <c r="M21" s="84">
        <v>436</v>
      </c>
      <c r="N21" s="84">
        <v>592</v>
      </c>
      <c r="O21" s="84">
        <v>2710</v>
      </c>
      <c r="P21" s="84">
        <v>16894</v>
      </c>
      <c r="Q21" s="84">
        <f>(19780-Q23)-29</f>
        <v>18429</v>
      </c>
      <c r="R21" s="86">
        <v>10251</v>
      </c>
      <c r="S21" s="86"/>
      <c r="T21" s="2"/>
      <c r="U21" s="2"/>
      <c r="V21" s="2"/>
      <c r="W21" s="2"/>
      <c r="X21" s="2"/>
      <c r="Y21" s="2"/>
      <c r="Z21" s="2"/>
      <c r="AA21" s="2"/>
      <c r="AB21" s="2"/>
    </row>
    <row r="22" spans="1:28" ht="8.25" customHeight="1">
      <c r="A22" s="81"/>
      <c r="B22" s="74"/>
      <c r="C22" s="82"/>
      <c r="D22" s="82"/>
      <c r="E22" s="83"/>
      <c r="F22" s="82"/>
      <c r="G22" s="85"/>
      <c r="H22" s="82"/>
      <c r="I22" s="82"/>
      <c r="J22" s="82"/>
      <c r="K22" s="82"/>
      <c r="L22" s="82"/>
      <c r="M22" s="82"/>
      <c r="N22" s="82"/>
      <c r="O22" s="82"/>
      <c r="P22" s="82"/>
      <c r="Q22" s="82"/>
      <c r="R22" s="86"/>
      <c r="S22" s="86"/>
      <c r="T22" s="2"/>
      <c r="U22" s="2"/>
      <c r="V22" s="2"/>
      <c r="W22" s="2"/>
      <c r="X22" s="2"/>
      <c r="Y22" s="2"/>
      <c r="Z22" s="2"/>
      <c r="AA22" s="2"/>
      <c r="AB22" s="2"/>
    </row>
    <row r="23" spans="1:28" ht="12.75">
      <c r="A23" s="81" t="s">
        <v>13</v>
      </c>
      <c r="B23" s="88" t="s">
        <v>137</v>
      </c>
      <c r="C23" s="82">
        <f t="shared" si="0"/>
        <v>4764</v>
      </c>
      <c r="D23" s="82">
        <f>+'[1]Summary'!$G$25+'[1]Summary'!$G$26-'[1]Summary'!$C$25</f>
        <v>563.8811979999991</v>
      </c>
      <c r="E23" s="83">
        <f>+M23</f>
        <v>5103</v>
      </c>
      <c r="F23" s="84">
        <v>9989</v>
      </c>
      <c r="G23" s="85">
        <f>+M23+N23</f>
        <v>7486</v>
      </c>
      <c r="H23" s="84"/>
      <c r="I23" s="84"/>
      <c r="J23" s="84">
        <v>5225</v>
      </c>
      <c r="K23" s="84">
        <v>15361.532</v>
      </c>
      <c r="L23" s="84">
        <v>-1783.5320000000002</v>
      </c>
      <c r="M23" s="84">
        <v>5103</v>
      </c>
      <c r="N23" s="84">
        <v>2383</v>
      </c>
      <c r="O23" s="84">
        <v>23911</v>
      </c>
      <c r="P23" s="84">
        <v>1493</v>
      </c>
      <c r="Q23" s="84">
        <v>1322</v>
      </c>
      <c r="R23" s="86">
        <v>1082</v>
      </c>
      <c r="S23" s="86"/>
      <c r="T23" s="2"/>
      <c r="U23" s="2"/>
      <c r="V23" s="2"/>
      <c r="W23" s="2"/>
      <c r="X23" s="2"/>
      <c r="Y23" s="2"/>
      <c r="Z23" s="2"/>
      <c r="AA23" s="2"/>
      <c r="AB23" s="2"/>
    </row>
    <row r="24" spans="1:28" ht="8.25" customHeight="1">
      <c r="A24" s="81"/>
      <c r="B24" s="74"/>
      <c r="C24" s="82"/>
      <c r="D24" s="82"/>
      <c r="E24" s="83"/>
      <c r="F24" s="82"/>
      <c r="G24" s="85"/>
      <c r="H24" s="82"/>
      <c r="I24" s="82"/>
      <c r="J24" s="82"/>
      <c r="K24" s="82"/>
      <c r="L24" s="82"/>
      <c r="M24" s="82"/>
      <c r="N24" s="82"/>
      <c r="O24" s="82"/>
      <c r="P24" s="82"/>
      <c r="Q24" s="82"/>
      <c r="R24" s="86"/>
      <c r="S24" s="86"/>
      <c r="T24" s="2"/>
      <c r="U24" s="2"/>
      <c r="V24" s="2"/>
      <c r="W24" s="2"/>
      <c r="X24" s="2"/>
      <c r="Y24" s="2"/>
      <c r="Z24" s="2"/>
      <c r="AA24" s="2"/>
      <c r="AB24" s="2"/>
    </row>
    <row r="25" spans="1:28" ht="12.75">
      <c r="A25" s="81" t="s">
        <v>15</v>
      </c>
      <c r="B25" s="74" t="s">
        <v>92</v>
      </c>
      <c r="C25" s="82">
        <f t="shared" si="0"/>
        <v>12754.536099984</v>
      </c>
      <c r="D25" s="82"/>
      <c r="E25" s="83">
        <f>+M25</f>
        <v>9666</v>
      </c>
      <c r="F25" s="84">
        <f>+F38-F29-F31-F33</f>
        <v>20929.212369784</v>
      </c>
      <c r="G25" s="85">
        <f>+M25+N25</f>
        <v>19923</v>
      </c>
      <c r="H25" s="84"/>
      <c r="I25" s="84"/>
      <c r="J25" s="84">
        <v>8174.6762698</v>
      </c>
      <c r="K25" s="84">
        <v>9337.553999999996</v>
      </c>
      <c r="L25" s="84">
        <v>10623</v>
      </c>
      <c r="M25" s="84">
        <v>9666</v>
      </c>
      <c r="N25" s="84">
        <v>10257</v>
      </c>
      <c r="O25" s="84">
        <f>+O38-O29-O31-O33</f>
        <v>19745</v>
      </c>
      <c r="P25" s="84">
        <f>+P38-P29-P31-P33</f>
        <v>11584</v>
      </c>
      <c r="Q25" s="84">
        <f>+Q38-Q29-Q31-Q33</f>
        <v>17301</v>
      </c>
      <c r="R25" s="86">
        <v>12530</v>
      </c>
      <c r="S25" s="86"/>
      <c r="T25" s="2"/>
      <c r="U25" s="2"/>
      <c r="V25" s="2"/>
      <c r="W25" s="2"/>
      <c r="X25" s="2"/>
      <c r="Y25" s="2"/>
      <c r="Z25" s="2"/>
      <c r="AA25" s="2"/>
      <c r="AB25" s="2"/>
    </row>
    <row r="26" spans="1:28" ht="12.75">
      <c r="A26" s="81"/>
      <c r="B26" s="74" t="s">
        <v>91</v>
      </c>
      <c r="C26" s="82"/>
      <c r="D26" s="82"/>
      <c r="E26" s="83"/>
      <c r="F26" s="82"/>
      <c r="G26" s="85"/>
      <c r="H26" s="82"/>
      <c r="I26" s="82"/>
      <c r="J26" s="82"/>
      <c r="K26" s="82"/>
      <c r="L26" s="82"/>
      <c r="M26" s="82"/>
      <c r="N26" s="82"/>
      <c r="O26" s="82"/>
      <c r="P26" s="82"/>
      <c r="Q26" s="82"/>
      <c r="R26" s="86"/>
      <c r="S26" s="86"/>
      <c r="T26" s="2"/>
      <c r="U26" s="2"/>
      <c r="V26" s="2"/>
      <c r="W26" s="2"/>
      <c r="X26" s="2"/>
      <c r="Y26" s="2"/>
      <c r="Z26" s="2"/>
      <c r="AA26" s="2"/>
      <c r="AB26" s="2"/>
    </row>
    <row r="27" spans="1:28" ht="12.75">
      <c r="A27" s="81"/>
      <c r="B27" s="74" t="s">
        <v>93</v>
      </c>
      <c r="C27" s="82" t="s">
        <v>135</v>
      </c>
      <c r="D27" s="82"/>
      <c r="E27" s="83"/>
      <c r="F27" s="82"/>
      <c r="G27" s="85"/>
      <c r="H27" s="82"/>
      <c r="I27" s="82"/>
      <c r="J27" s="82"/>
      <c r="K27" s="82"/>
      <c r="L27" s="82"/>
      <c r="M27" s="82"/>
      <c r="N27" s="82"/>
      <c r="O27" s="82"/>
      <c r="P27" s="82"/>
      <c r="Q27" s="82"/>
      <c r="R27" s="86"/>
      <c r="S27" s="86"/>
      <c r="T27" s="2"/>
      <c r="U27" s="2"/>
      <c r="V27" s="2"/>
      <c r="W27" s="2"/>
      <c r="X27" s="2"/>
      <c r="Y27" s="2"/>
      <c r="Z27" s="2"/>
      <c r="AA27" s="2"/>
      <c r="AB27" s="2"/>
    </row>
    <row r="28" spans="1:28" ht="8.25" customHeight="1">
      <c r="A28" s="81"/>
      <c r="B28" s="74"/>
      <c r="C28" s="82"/>
      <c r="D28" s="82"/>
      <c r="E28" s="83"/>
      <c r="F28" s="82"/>
      <c r="G28" s="85"/>
      <c r="H28" s="82"/>
      <c r="I28" s="82"/>
      <c r="J28" s="82"/>
      <c r="K28" s="82"/>
      <c r="L28" s="82"/>
      <c r="M28" s="82"/>
      <c r="N28" s="82"/>
      <c r="O28" s="82"/>
      <c r="P28" s="82"/>
      <c r="Q28" s="82"/>
      <c r="R28" s="86"/>
      <c r="S28" s="86"/>
      <c r="T28" s="2"/>
      <c r="U28" s="2"/>
      <c r="V28" s="2"/>
      <c r="W28" s="2"/>
      <c r="X28" s="2"/>
      <c r="Y28" s="2"/>
      <c r="Z28" s="2"/>
      <c r="AA28" s="2"/>
      <c r="AB28" s="2"/>
    </row>
    <row r="29" spans="1:28" ht="12.75">
      <c r="A29" s="81" t="s">
        <v>14</v>
      </c>
      <c r="B29" s="74" t="s">
        <v>17</v>
      </c>
      <c r="C29" s="82">
        <f t="shared" si="0"/>
        <v>-245</v>
      </c>
      <c r="D29" s="82">
        <v>0</v>
      </c>
      <c r="E29" s="83">
        <f>+M29</f>
        <v>-251</v>
      </c>
      <c r="F29" s="84">
        <v>-449</v>
      </c>
      <c r="G29" s="85">
        <f>+M29+N29</f>
        <v>-498</v>
      </c>
      <c r="H29" s="84"/>
      <c r="I29" s="84"/>
      <c r="J29" s="84">
        <v>-204</v>
      </c>
      <c r="K29" s="84">
        <v>-226</v>
      </c>
      <c r="L29" s="84">
        <v>-251</v>
      </c>
      <c r="M29" s="84">
        <v>-251</v>
      </c>
      <c r="N29" s="84">
        <v>-247</v>
      </c>
      <c r="O29" s="84">
        <v>-980</v>
      </c>
      <c r="P29" s="84">
        <v>-722</v>
      </c>
      <c r="Q29" s="84">
        <v>-472</v>
      </c>
      <c r="R29" s="86">
        <v>-234</v>
      </c>
      <c r="S29" s="86"/>
      <c r="T29" s="2"/>
      <c r="U29" s="2"/>
      <c r="V29" s="2"/>
      <c r="W29" s="2"/>
      <c r="X29" s="2"/>
      <c r="Y29" s="2"/>
      <c r="Z29" s="2"/>
      <c r="AA29" s="2"/>
      <c r="AB29" s="2"/>
    </row>
    <row r="30" spans="1:28" ht="8.25" customHeight="1">
      <c r="A30" s="81"/>
      <c r="B30" s="74"/>
      <c r="C30" s="82"/>
      <c r="D30" s="82"/>
      <c r="E30" s="83"/>
      <c r="F30" s="82"/>
      <c r="G30" s="85"/>
      <c r="H30" s="82"/>
      <c r="I30" s="82"/>
      <c r="J30" s="82"/>
      <c r="K30" s="82"/>
      <c r="L30" s="82"/>
      <c r="M30" s="82"/>
      <c r="N30" s="82"/>
      <c r="O30" s="82"/>
      <c r="P30" s="82"/>
      <c r="Q30" s="82"/>
      <c r="R30" s="86"/>
      <c r="S30" s="86"/>
      <c r="T30" s="2"/>
      <c r="U30" s="2"/>
      <c r="V30" s="2"/>
      <c r="W30" s="2"/>
      <c r="X30" s="2"/>
      <c r="Y30" s="2"/>
      <c r="Z30" s="2"/>
      <c r="AA30" s="2"/>
      <c r="AB30" s="2"/>
    </row>
    <row r="31" spans="1:28" ht="12.75">
      <c r="A31" s="81" t="s">
        <v>12</v>
      </c>
      <c r="B31" s="74" t="s">
        <v>18</v>
      </c>
      <c r="C31" s="82">
        <f t="shared" si="0"/>
        <v>-461.536099984</v>
      </c>
      <c r="D31" s="82">
        <f>10+4+4+332</f>
        <v>350</v>
      </c>
      <c r="E31" s="83">
        <f>+M31</f>
        <v>-365</v>
      </c>
      <c r="F31" s="84">
        <f>-(117237+397594.39+12434+17535+2128+(227733+40794+52398)*0.485+(72015.77+183977.18+75127.41)*0.0744)/1000-1</f>
        <v>-728.212369784</v>
      </c>
      <c r="G31" s="85">
        <f>+M31+N31</f>
        <v>-665</v>
      </c>
      <c r="H31" s="84"/>
      <c r="I31" s="84"/>
      <c r="J31" s="84">
        <v>-266.6762698</v>
      </c>
      <c r="K31" s="84">
        <v>-1620</v>
      </c>
      <c r="L31" s="84">
        <v>-592</v>
      </c>
      <c r="M31" s="84">
        <v>-365</v>
      </c>
      <c r="N31" s="84">
        <v>-300</v>
      </c>
      <c r="O31" s="84">
        <v>-2148</v>
      </c>
      <c r="P31" s="84">
        <v>-1036</v>
      </c>
      <c r="Q31" s="84">
        <v>-556</v>
      </c>
      <c r="R31" s="86">
        <v>-292</v>
      </c>
      <c r="S31" s="86"/>
      <c r="T31" s="2"/>
      <c r="U31" s="2"/>
      <c r="V31" s="2"/>
      <c r="W31" s="2"/>
      <c r="X31" s="2"/>
      <c r="Y31" s="2"/>
      <c r="Z31" s="2"/>
      <c r="AA31" s="2"/>
      <c r="AB31" s="2"/>
    </row>
    <row r="32" spans="1:28" ht="8.25" customHeight="1">
      <c r="A32" s="81"/>
      <c r="B32" s="74"/>
      <c r="C32" s="82"/>
      <c r="D32" s="82"/>
      <c r="E32" s="83"/>
      <c r="F32" s="82"/>
      <c r="G32" s="85"/>
      <c r="H32" s="82"/>
      <c r="I32" s="82"/>
      <c r="J32" s="82"/>
      <c r="K32" s="82"/>
      <c r="L32" s="82"/>
      <c r="M32" s="82"/>
      <c r="N32" s="82"/>
      <c r="O32" s="82"/>
      <c r="P32" s="82"/>
      <c r="Q32" s="82"/>
      <c r="R32" s="86"/>
      <c r="S32" s="86"/>
      <c r="T32" s="2"/>
      <c r="U32" s="2"/>
      <c r="V32" s="2"/>
      <c r="W32" s="2"/>
      <c r="X32" s="2"/>
      <c r="Y32" s="2"/>
      <c r="Z32" s="2"/>
      <c r="AA32" s="2"/>
      <c r="AB32" s="2"/>
    </row>
    <row r="33" spans="1:28" ht="12.75" hidden="1">
      <c r="A33" s="81" t="s">
        <v>19</v>
      </c>
      <c r="B33" s="74" t="s">
        <v>20</v>
      </c>
      <c r="C33" s="82"/>
      <c r="D33" s="82"/>
      <c r="E33" s="83"/>
      <c r="F33" s="84"/>
      <c r="G33" s="85"/>
      <c r="H33" s="84"/>
      <c r="I33" s="84"/>
      <c r="J33" s="84"/>
      <c r="K33" s="84"/>
      <c r="L33" s="84">
        <v>0</v>
      </c>
      <c r="M33" s="84">
        <v>0</v>
      </c>
      <c r="N33" s="84"/>
      <c r="O33" s="84"/>
      <c r="P33" s="84">
        <v>0</v>
      </c>
      <c r="Q33" s="84">
        <v>0</v>
      </c>
      <c r="R33" s="86"/>
      <c r="S33" s="86"/>
      <c r="T33" s="2"/>
      <c r="U33" s="2"/>
      <c r="V33" s="2"/>
      <c r="W33" s="2"/>
      <c r="X33" s="2"/>
      <c r="Y33" s="2"/>
      <c r="Z33" s="2"/>
      <c r="AA33" s="2"/>
      <c r="AB33" s="2"/>
    </row>
    <row r="34" spans="1:28" ht="8.25" customHeight="1" hidden="1">
      <c r="A34" s="81"/>
      <c r="B34" s="74"/>
      <c r="C34" s="82"/>
      <c r="D34" s="82"/>
      <c r="E34" s="83"/>
      <c r="F34" s="82"/>
      <c r="G34" s="85"/>
      <c r="H34" s="82"/>
      <c r="I34" s="82"/>
      <c r="J34" s="82"/>
      <c r="K34" s="82"/>
      <c r="L34" s="82"/>
      <c r="M34" s="82"/>
      <c r="N34" s="82"/>
      <c r="O34" s="82"/>
      <c r="P34" s="82"/>
      <c r="Q34" s="82"/>
      <c r="R34" s="86"/>
      <c r="S34" s="86"/>
      <c r="T34" s="2"/>
      <c r="U34" s="2"/>
      <c r="V34" s="2"/>
      <c r="W34" s="2"/>
      <c r="X34" s="2"/>
      <c r="Y34" s="2"/>
      <c r="Z34" s="2"/>
      <c r="AA34" s="2"/>
      <c r="AB34" s="2"/>
    </row>
    <row r="35" spans="1:28" ht="12.75">
      <c r="A35" s="81" t="s">
        <v>19</v>
      </c>
      <c r="B35" s="74" t="s">
        <v>79</v>
      </c>
      <c r="C35" s="82"/>
      <c r="D35" s="82"/>
      <c r="E35" s="83"/>
      <c r="F35" s="82"/>
      <c r="G35" s="85"/>
      <c r="H35" s="82"/>
      <c r="I35" s="82"/>
      <c r="J35" s="82"/>
      <c r="K35" s="82"/>
      <c r="L35" s="82"/>
      <c r="M35" s="82"/>
      <c r="N35" s="82"/>
      <c r="O35" s="82"/>
      <c r="P35" s="82"/>
      <c r="Q35" s="82"/>
      <c r="R35" s="86"/>
      <c r="S35" s="86"/>
      <c r="T35" s="2"/>
      <c r="U35" s="2"/>
      <c r="V35" s="2"/>
      <c r="W35" s="2"/>
      <c r="X35" s="2"/>
      <c r="Y35" s="2"/>
      <c r="Z35" s="2"/>
      <c r="AA35" s="2"/>
      <c r="AB35" s="2"/>
    </row>
    <row r="36" spans="1:28" ht="12.75">
      <c r="A36" s="81"/>
      <c r="B36" s="74" t="s">
        <v>141</v>
      </c>
      <c r="C36" s="82"/>
      <c r="D36" s="82"/>
      <c r="E36" s="83"/>
      <c r="F36" s="82"/>
      <c r="G36" s="85"/>
      <c r="H36" s="82"/>
      <c r="I36" s="82"/>
      <c r="J36" s="82"/>
      <c r="K36" s="82"/>
      <c r="L36" s="82"/>
      <c r="M36" s="82"/>
      <c r="N36" s="82"/>
      <c r="O36" s="82"/>
      <c r="P36" s="82"/>
      <c r="Q36" s="82"/>
      <c r="R36" s="86"/>
      <c r="S36" s="86"/>
      <c r="T36" s="2"/>
      <c r="U36" s="2"/>
      <c r="V36" s="2"/>
      <c r="W36" s="2"/>
      <c r="X36" s="2"/>
      <c r="Y36" s="2"/>
      <c r="Z36" s="2"/>
      <c r="AA36" s="2"/>
      <c r="AB36" s="2"/>
    </row>
    <row r="37" spans="1:28" ht="12.75">
      <c r="A37" s="81"/>
      <c r="B37" s="74" t="s">
        <v>89</v>
      </c>
      <c r="C37" s="82"/>
      <c r="D37" s="89"/>
      <c r="E37" s="83"/>
      <c r="F37" s="89"/>
      <c r="G37" s="85"/>
      <c r="H37" s="89"/>
      <c r="I37" s="89"/>
      <c r="J37" s="89"/>
      <c r="K37" s="89"/>
      <c r="L37" s="89"/>
      <c r="M37" s="89"/>
      <c r="N37" s="89"/>
      <c r="O37" s="89"/>
      <c r="P37" s="89"/>
      <c r="Q37" s="89"/>
      <c r="R37" s="86"/>
      <c r="S37" s="86"/>
      <c r="T37" s="2"/>
      <c r="U37" s="2"/>
      <c r="V37" s="2"/>
      <c r="W37" s="2"/>
      <c r="X37" s="2"/>
      <c r="Y37" s="2"/>
      <c r="Z37" s="2"/>
      <c r="AA37" s="2"/>
      <c r="AB37" s="2"/>
    </row>
    <row r="38" spans="1:28" ht="12.75">
      <c r="A38" s="81"/>
      <c r="B38" s="74" t="s">
        <v>90</v>
      </c>
      <c r="C38" s="82">
        <f t="shared" si="0"/>
        <v>12048</v>
      </c>
      <c r="D38" s="82">
        <f>+'[1]Summary'!$G$27</f>
        <v>7539.163592000003</v>
      </c>
      <c r="E38" s="83">
        <f>+M38</f>
        <v>9050</v>
      </c>
      <c r="F38" s="84">
        <v>19752</v>
      </c>
      <c r="G38" s="85">
        <f>+M38+N38</f>
        <v>18760</v>
      </c>
      <c r="H38" s="84"/>
      <c r="I38" s="84"/>
      <c r="J38" s="84">
        <v>7704</v>
      </c>
      <c r="K38" s="84">
        <v>7491.553999999996</v>
      </c>
      <c r="L38" s="84">
        <v>9780</v>
      </c>
      <c r="M38" s="84">
        <v>9050</v>
      </c>
      <c r="N38" s="84">
        <v>9710</v>
      </c>
      <c r="O38" s="84">
        <f>16833-216</f>
        <v>16617</v>
      </c>
      <c r="P38" s="84">
        <f>10020-194</f>
        <v>9826</v>
      </c>
      <c r="Q38" s="84">
        <f>16323-50</f>
        <v>16273</v>
      </c>
      <c r="R38" s="86">
        <v>12004</v>
      </c>
      <c r="S38" s="86"/>
      <c r="T38" s="2"/>
      <c r="U38" s="2"/>
      <c r="V38" s="2"/>
      <c r="W38" s="2"/>
      <c r="X38" s="2"/>
      <c r="Y38" s="2"/>
      <c r="Z38" s="2"/>
      <c r="AA38" s="2"/>
      <c r="AB38" s="2"/>
    </row>
    <row r="39" spans="1:28" ht="8.25" customHeight="1">
      <c r="A39" s="81"/>
      <c r="B39" s="74"/>
      <c r="C39" s="82"/>
      <c r="D39" s="82"/>
      <c r="E39" s="83"/>
      <c r="F39" s="82"/>
      <c r="G39" s="85"/>
      <c r="H39" s="82"/>
      <c r="I39" s="82"/>
      <c r="J39" s="82"/>
      <c r="K39" s="82"/>
      <c r="L39" s="82"/>
      <c r="M39" s="82"/>
      <c r="N39" s="82"/>
      <c r="O39" s="82"/>
      <c r="P39" s="82"/>
      <c r="Q39" s="82"/>
      <c r="R39" s="86"/>
      <c r="S39" s="86"/>
      <c r="T39" s="2"/>
      <c r="U39" s="2"/>
      <c r="V39" s="2"/>
      <c r="W39" s="2"/>
      <c r="X39" s="2"/>
      <c r="Y39" s="2"/>
      <c r="Z39" s="2"/>
      <c r="AA39" s="2"/>
      <c r="AB39" s="2"/>
    </row>
    <row r="40" spans="1:28" ht="12.75">
      <c r="A40" s="81" t="s">
        <v>21</v>
      </c>
      <c r="B40" s="74" t="s">
        <v>23</v>
      </c>
      <c r="C40" s="82">
        <f t="shared" si="0"/>
        <v>-703</v>
      </c>
      <c r="D40" s="82"/>
      <c r="E40" s="83">
        <f>+M40</f>
        <v>129</v>
      </c>
      <c r="F40" s="84">
        <v>-1012</v>
      </c>
      <c r="G40" s="85">
        <f>+M40+N40</f>
        <v>225</v>
      </c>
      <c r="H40" s="84"/>
      <c r="I40" s="84"/>
      <c r="J40" s="84">
        <v>-309</v>
      </c>
      <c r="K40" s="84">
        <v>-1013</v>
      </c>
      <c r="L40" s="84">
        <v>-78</v>
      </c>
      <c r="M40" s="84">
        <v>129</v>
      </c>
      <c r="N40" s="84">
        <v>96</v>
      </c>
      <c r="O40" s="84">
        <v>216</v>
      </c>
      <c r="P40" s="84">
        <v>194</v>
      </c>
      <c r="Q40" s="84">
        <v>50</v>
      </c>
      <c r="R40" s="86">
        <v>123</v>
      </c>
      <c r="S40" s="86"/>
      <c r="T40" s="2"/>
      <c r="U40" s="2"/>
      <c r="V40" s="2"/>
      <c r="W40" s="2"/>
      <c r="X40" s="2"/>
      <c r="Y40" s="2"/>
      <c r="Z40" s="2"/>
      <c r="AA40" s="2"/>
      <c r="AB40" s="2"/>
    </row>
    <row r="41" spans="1:28" ht="7.5" customHeight="1">
      <c r="A41" s="81"/>
      <c r="B41" s="74"/>
      <c r="C41" s="82"/>
      <c r="D41" s="82"/>
      <c r="E41" s="83"/>
      <c r="F41" s="84"/>
      <c r="G41" s="85"/>
      <c r="H41" s="84"/>
      <c r="I41" s="84"/>
      <c r="J41" s="84"/>
      <c r="K41" s="84"/>
      <c r="L41" s="84"/>
      <c r="M41" s="84"/>
      <c r="N41" s="84"/>
      <c r="O41" s="84"/>
      <c r="P41" s="84"/>
      <c r="Q41" s="84"/>
      <c r="R41" s="86"/>
      <c r="S41" s="86"/>
      <c r="T41" s="2"/>
      <c r="U41" s="2"/>
      <c r="V41" s="2"/>
      <c r="W41" s="2"/>
      <c r="X41" s="2"/>
      <c r="Y41" s="2"/>
      <c r="Z41" s="2"/>
      <c r="AA41" s="2"/>
      <c r="AB41" s="2"/>
    </row>
    <row r="42" spans="1:28" ht="12.75">
      <c r="A42" s="81" t="s">
        <v>22</v>
      </c>
      <c r="B42" s="74" t="s">
        <v>25</v>
      </c>
      <c r="C42" s="82"/>
      <c r="D42" s="82"/>
      <c r="E42" s="83"/>
      <c r="F42" s="84"/>
      <c r="G42" s="85"/>
      <c r="H42" s="84"/>
      <c r="I42" s="84"/>
      <c r="J42" s="84"/>
      <c r="K42" s="84"/>
      <c r="L42" s="84"/>
      <c r="M42" s="84"/>
      <c r="N42" s="84"/>
      <c r="O42" s="84"/>
      <c r="P42" s="84"/>
      <c r="Q42" s="84"/>
      <c r="R42" s="86"/>
      <c r="S42" s="86"/>
      <c r="T42" s="2"/>
      <c r="U42" s="2"/>
      <c r="V42" s="2"/>
      <c r="W42" s="2"/>
      <c r="X42" s="2"/>
      <c r="Y42" s="2"/>
      <c r="Z42" s="2"/>
      <c r="AA42" s="2"/>
      <c r="AB42" s="2"/>
    </row>
    <row r="43" spans="1:28" ht="12.75">
      <c r="A43" s="81"/>
      <c r="B43" s="74" t="s">
        <v>16</v>
      </c>
      <c r="C43" s="82">
        <f t="shared" si="0"/>
        <v>11345</v>
      </c>
      <c r="D43" s="82"/>
      <c r="E43" s="83">
        <f>+M43</f>
        <v>9179</v>
      </c>
      <c r="F43" s="84">
        <f>+F38+F40</f>
        <v>18740</v>
      </c>
      <c r="G43" s="85">
        <f>+M43+N43</f>
        <v>18985</v>
      </c>
      <c r="H43" s="84"/>
      <c r="I43" s="84"/>
      <c r="J43" s="84">
        <v>7395</v>
      </c>
      <c r="K43" s="84">
        <v>6478.553999999996</v>
      </c>
      <c r="L43" s="84">
        <v>9702</v>
      </c>
      <c r="M43" s="84">
        <v>9179</v>
      </c>
      <c r="N43" s="84">
        <v>9806</v>
      </c>
      <c r="O43" s="84">
        <f>+O38+O40</f>
        <v>16833</v>
      </c>
      <c r="P43" s="84">
        <f>+P38+P40</f>
        <v>10020</v>
      </c>
      <c r="Q43" s="84">
        <f>+Q38+Q40</f>
        <v>16323</v>
      </c>
      <c r="R43" s="86">
        <v>12127</v>
      </c>
      <c r="S43" s="86"/>
      <c r="T43" s="2"/>
      <c r="U43" s="2"/>
      <c r="V43" s="2"/>
      <c r="W43" s="2"/>
      <c r="X43" s="2"/>
      <c r="Y43" s="2"/>
      <c r="Z43" s="2"/>
      <c r="AA43" s="2"/>
      <c r="AB43" s="2"/>
    </row>
    <row r="44" spans="1:28" ht="8.25" customHeight="1">
      <c r="A44" s="81"/>
      <c r="B44" s="74"/>
      <c r="C44" s="82"/>
      <c r="D44" s="82"/>
      <c r="E44" s="83"/>
      <c r="F44" s="84"/>
      <c r="G44" s="85"/>
      <c r="H44" s="84"/>
      <c r="I44" s="84"/>
      <c r="J44" s="84"/>
      <c r="K44" s="84"/>
      <c r="L44" s="84"/>
      <c r="M44" s="84"/>
      <c r="N44" s="84"/>
      <c r="O44" s="84"/>
      <c r="P44" s="84"/>
      <c r="Q44" s="84"/>
      <c r="R44" s="86"/>
      <c r="S44" s="86"/>
      <c r="T44" s="2"/>
      <c r="U44" s="2"/>
      <c r="V44" s="2"/>
      <c r="W44" s="2"/>
      <c r="X44" s="2"/>
      <c r="Y44" s="2"/>
      <c r="Z44" s="2"/>
      <c r="AA44" s="2"/>
      <c r="AB44" s="2"/>
    </row>
    <row r="45" spans="1:28" ht="12.75">
      <c r="A45" s="81" t="s">
        <v>24</v>
      </c>
      <c r="B45" s="74" t="s">
        <v>27</v>
      </c>
      <c r="C45" s="82">
        <f t="shared" si="0"/>
        <v>-3767</v>
      </c>
      <c r="D45" s="82"/>
      <c r="E45" s="83">
        <f>+M45</f>
        <v>-2180</v>
      </c>
      <c r="F45" s="84">
        <v>-5750</v>
      </c>
      <c r="G45" s="85">
        <f>+M45+N45</f>
        <v>-4837</v>
      </c>
      <c r="H45" s="84"/>
      <c r="I45" s="84"/>
      <c r="J45" s="84">
        <v>-1983</v>
      </c>
      <c r="K45" s="84">
        <v>-2691</v>
      </c>
      <c r="L45" s="84">
        <v>-3196</v>
      </c>
      <c r="M45" s="84">
        <v>-2180</v>
      </c>
      <c r="N45" s="84">
        <v>-2657</v>
      </c>
      <c r="O45" s="84">
        <f>-4348-580+1</f>
        <v>-4927</v>
      </c>
      <c r="P45" s="84">
        <v>-3302</v>
      </c>
      <c r="Q45" s="84">
        <f>-3837-115-854</f>
        <v>-4806</v>
      </c>
      <c r="R45" s="86">
        <v>-3282</v>
      </c>
      <c r="S45" s="86"/>
      <c r="T45" s="2"/>
      <c r="U45" s="2"/>
      <c r="V45" s="2"/>
      <c r="W45" s="2"/>
      <c r="X45" s="2"/>
      <c r="Y45" s="2"/>
      <c r="Z45" s="2"/>
      <c r="AA45" s="2"/>
      <c r="AB45" s="2"/>
    </row>
    <row r="46" spans="1:28" ht="8.25" customHeight="1">
      <c r="A46" s="81"/>
      <c r="B46" s="74"/>
      <c r="C46" s="82"/>
      <c r="D46" s="82"/>
      <c r="E46" s="83"/>
      <c r="F46" s="84"/>
      <c r="G46" s="85"/>
      <c r="H46" s="84"/>
      <c r="I46" s="84"/>
      <c r="J46" s="84"/>
      <c r="K46" s="84"/>
      <c r="L46" s="84"/>
      <c r="M46" s="84"/>
      <c r="N46" s="84"/>
      <c r="O46" s="84"/>
      <c r="P46" s="84"/>
      <c r="Q46" s="84"/>
      <c r="R46" s="86"/>
      <c r="S46" s="86"/>
      <c r="T46" s="2"/>
      <c r="U46" s="2"/>
      <c r="V46" s="2"/>
      <c r="W46" s="2"/>
      <c r="X46" s="2"/>
      <c r="Y46" s="2"/>
      <c r="Z46" s="2"/>
      <c r="AA46" s="2"/>
      <c r="AB46" s="2"/>
    </row>
    <row r="47" spans="1:29" ht="12.75">
      <c r="A47" s="81" t="s">
        <v>26</v>
      </c>
      <c r="B47" s="74" t="s">
        <v>29</v>
      </c>
      <c r="C47" s="82"/>
      <c r="D47" s="82"/>
      <c r="E47" s="83"/>
      <c r="F47" s="84"/>
      <c r="G47" s="85"/>
      <c r="H47" s="84"/>
      <c r="I47" s="84"/>
      <c r="J47" s="84"/>
      <c r="K47" s="84"/>
      <c r="L47" s="84"/>
      <c r="M47" s="84"/>
      <c r="N47" s="84"/>
      <c r="O47" s="84"/>
      <c r="P47" s="84"/>
      <c r="Q47" s="84"/>
      <c r="R47" s="86"/>
      <c r="S47" s="86"/>
      <c r="T47" s="86"/>
      <c r="U47" s="2"/>
      <c r="V47" s="2"/>
      <c r="W47" s="2"/>
      <c r="X47" s="2"/>
      <c r="Y47" s="2"/>
      <c r="Z47" s="2"/>
      <c r="AA47" s="2"/>
      <c r="AB47" s="2"/>
      <c r="AC47" s="2"/>
    </row>
    <row r="48" spans="1:29" ht="12.75">
      <c r="A48" s="81"/>
      <c r="B48" s="74" t="s">
        <v>30</v>
      </c>
      <c r="C48" s="82">
        <f t="shared" si="0"/>
        <v>7578</v>
      </c>
      <c r="D48" s="82"/>
      <c r="E48" s="83">
        <f>+M48</f>
        <v>6999</v>
      </c>
      <c r="F48" s="84">
        <f>+F43+F45</f>
        <v>12990</v>
      </c>
      <c r="G48" s="85">
        <f>+M48+N48</f>
        <v>14148</v>
      </c>
      <c r="H48" s="84"/>
      <c r="I48" s="84"/>
      <c r="J48" s="84">
        <v>5412</v>
      </c>
      <c r="K48" s="84">
        <v>3787.5539999999964</v>
      </c>
      <c r="L48" s="84">
        <v>6506</v>
      </c>
      <c r="M48" s="84">
        <v>6999</v>
      </c>
      <c r="N48" s="84">
        <v>7149</v>
      </c>
      <c r="O48" s="84">
        <f>+O43+O45</f>
        <v>11906</v>
      </c>
      <c r="P48" s="84">
        <f>+P43+P45</f>
        <v>6718</v>
      </c>
      <c r="Q48" s="84">
        <f>+Q43+Q45</f>
        <v>11517</v>
      </c>
      <c r="R48" s="86">
        <v>8845</v>
      </c>
      <c r="S48" s="86"/>
      <c r="T48" s="86"/>
      <c r="U48" s="2"/>
      <c r="V48" s="2"/>
      <c r="W48" s="2"/>
      <c r="X48" s="2"/>
      <c r="Y48" s="2"/>
      <c r="Z48" s="2"/>
      <c r="AA48" s="2"/>
      <c r="AB48" s="2"/>
      <c r="AC48" s="2"/>
    </row>
    <row r="49" spans="1:29" ht="8.25" customHeight="1">
      <c r="A49" s="81"/>
      <c r="B49" s="74"/>
      <c r="C49" s="82"/>
      <c r="D49" s="82"/>
      <c r="E49" s="83"/>
      <c r="F49" s="82"/>
      <c r="G49" s="85"/>
      <c r="H49" s="82"/>
      <c r="I49" s="82"/>
      <c r="J49" s="82"/>
      <c r="K49" s="82"/>
      <c r="L49" s="82"/>
      <c r="M49" s="82"/>
      <c r="N49" s="82"/>
      <c r="O49" s="82"/>
      <c r="P49" s="82"/>
      <c r="Q49" s="82"/>
      <c r="R49" s="86"/>
      <c r="S49" s="86"/>
      <c r="T49" s="86"/>
      <c r="U49" s="2"/>
      <c r="V49" s="2"/>
      <c r="W49" s="2"/>
      <c r="X49" s="2"/>
      <c r="Y49" s="2"/>
      <c r="Z49" s="2"/>
      <c r="AA49" s="2"/>
      <c r="AB49" s="2"/>
      <c r="AC49" s="2"/>
    </row>
    <row r="50" spans="1:29" ht="12.75">
      <c r="A50" s="81"/>
      <c r="B50" s="74" t="s">
        <v>31</v>
      </c>
      <c r="C50" s="82">
        <f t="shared" si="0"/>
        <v>-1550</v>
      </c>
      <c r="D50" s="82"/>
      <c r="E50" s="83">
        <f>+M50</f>
        <v>-826</v>
      </c>
      <c r="F50" s="82">
        <v>-2221</v>
      </c>
      <c r="G50" s="85">
        <f>+M50+N50</f>
        <v>-1813</v>
      </c>
      <c r="H50" s="82"/>
      <c r="I50" s="82"/>
      <c r="J50" s="82">
        <v>-671</v>
      </c>
      <c r="K50" s="82">
        <v>-496</v>
      </c>
      <c r="L50" s="82">
        <v>-1196</v>
      </c>
      <c r="M50" s="82">
        <v>-826</v>
      </c>
      <c r="N50" s="82">
        <v>-987</v>
      </c>
      <c r="O50" s="82">
        <v>-3578</v>
      </c>
      <c r="P50" s="82">
        <v>-1912</v>
      </c>
      <c r="Q50" s="82">
        <f>-2847*0.7</f>
        <v>-1992.8999999999999</v>
      </c>
      <c r="R50" s="86">
        <v>-1393</v>
      </c>
      <c r="S50" s="86"/>
      <c r="T50" s="86"/>
      <c r="U50" s="2"/>
      <c r="V50" s="2"/>
      <c r="W50" s="2"/>
      <c r="X50" s="2"/>
      <c r="Y50" s="2"/>
      <c r="Z50" s="2"/>
      <c r="AA50" s="2"/>
      <c r="AB50" s="2"/>
      <c r="AC50" s="2"/>
    </row>
    <row r="51" spans="1:29" ht="7.5" customHeight="1">
      <c r="A51" s="81"/>
      <c r="B51" s="74"/>
      <c r="C51" s="82"/>
      <c r="D51" s="74"/>
      <c r="E51" s="83"/>
      <c r="F51" s="74"/>
      <c r="G51" s="85"/>
      <c r="H51" s="74"/>
      <c r="I51" s="74"/>
      <c r="J51" s="74"/>
      <c r="K51" s="74"/>
      <c r="L51" s="74"/>
      <c r="M51" s="74"/>
      <c r="N51" s="74"/>
      <c r="O51" s="74"/>
      <c r="P51" s="74"/>
      <c r="Q51" s="74"/>
      <c r="R51" s="2"/>
      <c r="S51" s="2"/>
      <c r="T51" s="2"/>
      <c r="U51" s="2"/>
      <c r="V51" s="2"/>
      <c r="W51" s="2"/>
      <c r="X51" s="2"/>
      <c r="Y51" s="2"/>
      <c r="Z51" s="2"/>
      <c r="AA51" s="2"/>
      <c r="AB51" s="2"/>
      <c r="AC51" s="2"/>
    </row>
    <row r="52" spans="1:29" ht="15" customHeight="1">
      <c r="A52" s="81" t="s">
        <v>28</v>
      </c>
      <c r="B52" s="74" t="s">
        <v>75</v>
      </c>
      <c r="C52" s="82"/>
      <c r="D52" s="74"/>
      <c r="E52" s="83"/>
      <c r="F52" s="74"/>
      <c r="G52" s="85"/>
      <c r="H52" s="74"/>
      <c r="I52" s="74"/>
      <c r="J52" s="74"/>
      <c r="K52" s="74"/>
      <c r="L52" s="74"/>
      <c r="M52" s="74"/>
      <c r="N52" s="74"/>
      <c r="O52" s="74"/>
      <c r="P52" s="74"/>
      <c r="Q52" s="74"/>
      <c r="R52" s="2"/>
      <c r="S52" s="2"/>
      <c r="T52" s="2"/>
      <c r="U52" s="2"/>
      <c r="V52" s="2"/>
      <c r="W52" s="2"/>
      <c r="X52" s="2"/>
      <c r="Y52" s="2"/>
      <c r="Z52" s="2"/>
      <c r="AA52" s="2"/>
      <c r="AB52" s="2"/>
      <c r="AC52" s="2"/>
    </row>
    <row r="53" spans="1:29" ht="14.25" customHeight="1">
      <c r="A53" s="81"/>
      <c r="B53" s="74" t="s">
        <v>76</v>
      </c>
      <c r="C53" s="82">
        <f t="shared" si="0"/>
        <v>6028</v>
      </c>
      <c r="D53" s="82"/>
      <c r="E53" s="83">
        <f aca="true" t="shared" si="1" ref="E53:E62">+M53</f>
        <v>6173</v>
      </c>
      <c r="F53" s="84">
        <f>+F48+F50</f>
        <v>10769</v>
      </c>
      <c r="G53" s="85">
        <f aca="true" t="shared" si="2" ref="G53:G62">+M53+N53</f>
        <v>12335</v>
      </c>
      <c r="H53" s="84"/>
      <c r="I53" s="84"/>
      <c r="J53" s="84">
        <v>4741</v>
      </c>
      <c r="K53" s="84">
        <v>3291.5539999999964</v>
      </c>
      <c r="L53" s="84">
        <v>5310</v>
      </c>
      <c r="M53" s="84">
        <v>6173</v>
      </c>
      <c r="N53" s="84">
        <v>6162</v>
      </c>
      <c r="O53" s="84">
        <f>+O48+O50</f>
        <v>8328</v>
      </c>
      <c r="P53" s="84">
        <f>+P48+P50</f>
        <v>4806</v>
      </c>
      <c r="Q53" s="84">
        <f>+Q48+Q50</f>
        <v>9524.1</v>
      </c>
      <c r="R53" s="2">
        <v>7452</v>
      </c>
      <c r="S53" s="2"/>
      <c r="T53" s="2"/>
      <c r="U53" s="2"/>
      <c r="V53" s="2"/>
      <c r="W53" s="2"/>
      <c r="X53" s="2"/>
      <c r="Y53" s="2"/>
      <c r="Z53" s="2"/>
      <c r="AA53" s="2"/>
      <c r="AB53" s="2"/>
      <c r="AC53" s="2"/>
    </row>
    <row r="54" spans="1:29" ht="7.5" customHeight="1" hidden="1">
      <c r="A54" s="81"/>
      <c r="B54" s="74"/>
      <c r="C54" s="82">
        <f t="shared" si="0"/>
        <v>0</v>
      </c>
      <c r="D54" s="82"/>
      <c r="E54" s="83">
        <f t="shared" si="1"/>
        <v>0</v>
      </c>
      <c r="F54" s="82"/>
      <c r="G54" s="85">
        <f t="shared" si="2"/>
        <v>0</v>
      </c>
      <c r="H54" s="82"/>
      <c r="I54" s="82"/>
      <c r="J54" s="82"/>
      <c r="K54" s="82"/>
      <c r="L54" s="82"/>
      <c r="M54" s="82"/>
      <c r="N54" s="82"/>
      <c r="O54" s="82"/>
      <c r="P54" s="82"/>
      <c r="Q54" s="82"/>
      <c r="R54" s="2"/>
      <c r="S54" s="2"/>
      <c r="T54" s="2"/>
      <c r="U54" s="2"/>
      <c r="V54" s="2"/>
      <c r="W54" s="2"/>
      <c r="X54" s="2"/>
      <c r="Y54" s="2"/>
      <c r="Z54" s="2"/>
      <c r="AA54" s="2"/>
      <c r="AB54" s="2"/>
      <c r="AC54" s="2"/>
    </row>
    <row r="55" spans="1:29" ht="12.75" hidden="1">
      <c r="A55" s="81" t="s">
        <v>32</v>
      </c>
      <c r="B55" s="74" t="s">
        <v>33</v>
      </c>
      <c r="C55" s="82">
        <f t="shared" si="0"/>
        <v>0</v>
      </c>
      <c r="D55" s="82"/>
      <c r="E55" s="83">
        <f t="shared" si="1"/>
        <v>0</v>
      </c>
      <c r="F55" s="82">
        <v>0</v>
      </c>
      <c r="G55" s="85">
        <f t="shared" si="2"/>
        <v>0</v>
      </c>
      <c r="H55" s="82"/>
      <c r="I55" s="82"/>
      <c r="J55" s="82">
        <v>0</v>
      </c>
      <c r="K55" s="82">
        <v>0</v>
      </c>
      <c r="L55" s="82">
        <v>0</v>
      </c>
      <c r="M55" s="82">
        <v>0</v>
      </c>
      <c r="N55" s="82">
        <v>0</v>
      </c>
      <c r="O55" s="82">
        <v>0</v>
      </c>
      <c r="P55" s="82">
        <v>0</v>
      </c>
      <c r="Q55" s="82">
        <v>0</v>
      </c>
      <c r="R55" s="2"/>
      <c r="S55" s="2"/>
      <c r="T55" s="2"/>
      <c r="U55" s="2"/>
      <c r="V55" s="2"/>
      <c r="W55" s="2"/>
      <c r="X55" s="2"/>
      <c r="Y55" s="2"/>
      <c r="Z55" s="2"/>
      <c r="AA55" s="2"/>
      <c r="AB55" s="2"/>
      <c r="AC55" s="2"/>
    </row>
    <row r="56" spans="1:29" ht="12.75" hidden="1">
      <c r="A56" s="81"/>
      <c r="B56" s="74" t="s">
        <v>31</v>
      </c>
      <c r="C56" s="82">
        <f t="shared" si="0"/>
        <v>0</v>
      </c>
      <c r="D56" s="82"/>
      <c r="E56" s="83">
        <f t="shared" si="1"/>
        <v>0</v>
      </c>
      <c r="F56" s="82">
        <v>0</v>
      </c>
      <c r="G56" s="85">
        <f t="shared" si="2"/>
        <v>0</v>
      </c>
      <c r="H56" s="82"/>
      <c r="I56" s="82"/>
      <c r="J56" s="82">
        <v>0</v>
      </c>
      <c r="K56" s="82">
        <v>0</v>
      </c>
      <c r="L56" s="82">
        <v>0</v>
      </c>
      <c r="M56" s="82">
        <v>0</v>
      </c>
      <c r="N56" s="82">
        <v>0</v>
      </c>
      <c r="O56" s="82">
        <v>0</v>
      </c>
      <c r="P56" s="82">
        <v>0</v>
      </c>
      <c r="Q56" s="82">
        <v>0</v>
      </c>
      <c r="R56" s="2"/>
      <c r="S56" s="2"/>
      <c r="T56" s="2"/>
      <c r="U56" s="2"/>
      <c r="V56" s="2"/>
      <c r="W56" s="2"/>
      <c r="X56" s="2"/>
      <c r="Y56" s="2"/>
      <c r="Z56" s="2"/>
      <c r="AA56" s="2"/>
      <c r="AB56" s="2"/>
      <c r="AC56" s="2"/>
    </row>
    <row r="57" spans="1:29" ht="12.75" hidden="1">
      <c r="A57" s="81"/>
      <c r="B57" s="74" t="s">
        <v>77</v>
      </c>
      <c r="C57" s="82">
        <f t="shared" si="0"/>
        <v>0</v>
      </c>
      <c r="D57" s="82"/>
      <c r="E57" s="83">
        <f t="shared" si="1"/>
        <v>0</v>
      </c>
      <c r="F57" s="82">
        <v>0</v>
      </c>
      <c r="G57" s="85">
        <f t="shared" si="2"/>
        <v>0</v>
      </c>
      <c r="H57" s="82"/>
      <c r="I57" s="82"/>
      <c r="J57" s="82">
        <v>0</v>
      </c>
      <c r="K57" s="82">
        <v>0</v>
      </c>
      <c r="L57" s="82">
        <v>0</v>
      </c>
      <c r="M57" s="82">
        <v>0</v>
      </c>
      <c r="N57" s="82">
        <v>0</v>
      </c>
      <c r="O57" s="82">
        <v>0</v>
      </c>
      <c r="P57" s="82">
        <v>0</v>
      </c>
      <c r="Q57" s="82">
        <v>0</v>
      </c>
      <c r="R57" s="2"/>
      <c r="S57" s="2"/>
      <c r="T57" s="2"/>
      <c r="U57" s="2"/>
      <c r="V57" s="2"/>
      <c r="W57" s="2"/>
      <c r="X57" s="2"/>
      <c r="Y57" s="2"/>
      <c r="Z57" s="2"/>
      <c r="AA57" s="2"/>
      <c r="AB57" s="2"/>
      <c r="AC57" s="2"/>
    </row>
    <row r="58" spans="1:29" ht="12.75" hidden="1">
      <c r="A58" s="81"/>
      <c r="B58" s="74" t="s">
        <v>78</v>
      </c>
      <c r="C58" s="82">
        <f t="shared" si="0"/>
        <v>0</v>
      </c>
      <c r="D58" s="82"/>
      <c r="E58" s="83">
        <f t="shared" si="1"/>
        <v>0</v>
      </c>
      <c r="F58" s="82"/>
      <c r="G58" s="85">
        <f t="shared" si="2"/>
        <v>0</v>
      </c>
      <c r="H58" s="82"/>
      <c r="I58" s="82"/>
      <c r="J58" s="82"/>
      <c r="K58" s="82">
        <v>0</v>
      </c>
      <c r="L58" s="82">
        <v>0</v>
      </c>
      <c r="M58" s="82"/>
      <c r="N58" s="82"/>
      <c r="O58" s="82"/>
      <c r="P58" s="82"/>
      <c r="Q58" s="82"/>
      <c r="R58" s="2"/>
      <c r="S58" s="2"/>
      <c r="T58" s="2"/>
      <c r="U58" s="2"/>
      <c r="V58" s="2"/>
      <c r="W58" s="2"/>
      <c r="X58" s="2"/>
      <c r="Y58" s="2"/>
      <c r="Z58" s="2"/>
      <c r="AA58" s="2"/>
      <c r="AB58" s="2"/>
      <c r="AC58" s="2"/>
    </row>
    <row r="59" spans="1:29" ht="15" customHeight="1" hidden="1">
      <c r="A59" s="81" t="s">
        <v>32</v>
      </c>
      <c r="B59" s="74" t="s">
        <v>146</v>
      </c>
      <c r="C59" s="82">
        <f t="shared" si="0"/>
        <v>0</v>
      </c>
      <c r="D59" s="82"/>
      <c r="E59" s="83">
        <f t="shared" si="1"/>
        <v>0</v>
      </c>
      <c r="F59" s="82">
        <v>0</v>
      </c>
      <c r="G59" s="85">
        <f t="shared" si="2"/>
        <v>0</v>
      </c>
      <c r="H59" s="82"/>
      <c r="I59" s="82"/>
      <c r="J59" s="82">
        <v>0</v>
      </c>
      <c r="K59" s="82">
        <v>0</v>
      </c>
      <c r="L59" s="82"/>
      <c r="M59" s="82"/>
      <c r="N59" s="82"/>
      <c r="O59" s="82"/>
      <c r="P59" s="82"/>
      <c r="Q59" s="82"/>
      <c r="R59" s="2"/>
      <c r="S59" s="2"/>
      <c r="T59" s="2"/>
      <c r="U59" s="2"/>
      <c r="V59" s="2"/>
      <c r="W59" s="2"/>
      <c r="X59" s="2"/>
      <c r="Y59" s="2"/>
      <c r="Z59" s="2"/>
      <c r="AA59" s="2"/>
      <c r="AB59" s="2"/>
      <c r="AC59" s="2"/>
    </row>
    <row r="60" spans="1:29" ht="8.25" customHeight="1" hidden="1">
      <c r="A60" s="81"/>
      <c r="B60" s="74"/>
      <c r="C60" s="82">
        <f t="shared" si="0"/>
        <v>0</v>
      </c>
      <c r="D60" s="82"/>
      <c r="E60" s="83">
        <f t="shared" si="1"/>
        <v>0</v>
      </c>
      <c r="F60" s="82"/>
      <c r="G60" s="85">
        <f t="shared" si="2"/>
        <v>0</v>
      </c>
      <c r="H60" s="82"/>
      <c r="I60" s="82"/>
      <c r="J60" s="82"/>
      <c r="K60" s="82"/>
      <c r="L60" s="82"/>
      <c r="M60" s="82"/>
      <c r="N60" s="82"/>
      <c r="O60" s="82"/>
      <c r="P60" s="82"/>
      <c r="Q60" s="82"/>
      <c r="R60" s="2"/>
      <c r="S60" s="2"/>
      <c r="T60" s="2"/>
      <c r="U60" s="2"/>
      <c r="V60" s="2"/>
      <c r="W60" s="2"/>
      <c r="X60" s="2"/>
      <c r="Y60" s="2"/>
      <c r="Z60" s="2"/>
      <c r="AA60" s="2"/>
      <c r="AB60" s="2"/>
      <c r="AC60" s="2"/>
    </row>
    <row r="61" spans="1:29" ht="12.75" hidden="1">
      <c r="A61" s="81" t="s">
        <v>143</v>
      </c>
      <c r="B61" s="74" t="s">
        <v>144</v>
      </c>
      <c r="C61" s="82">
        <f t="shared" si="0"/>
        <v>0</v>
      </c>
      <c r="D61" s="82"/>
      <c r="E61" s="83">
        <f t="shared" si="1"/>
        <v>0</v>
      </c>
      <c r="F61" s="82"/>
      <c r="G61" s="85">
        <f t="shared" si="2"/>
        <v>0</v>
      </c>
      <c r="H61" s="82"/>
      <c r="I61" s="82"/>
      <c r="J61" s="82"/>
      <c r="K61" s="82"/>
      <c r="L61" s="82"/>
      <c r="M61" s="82"/>
      <c r="N61" s="82"/>
      <c r="O61" s="82"/>
      <c r="P61" s="82"/>
      <c r="Q61" s="82"/>
      <c r="R61" s="2"/>
      <c r="S61" s="2"/>
      <c r="T61" s="2"/>
      <c r="U61" s="2"/>
      <c r="V61" s="2"/>
      <c r="W61" s="2"/>
      <c r="X61" s="2"/>
      <c r="Y61" s="2"/>
      <c r="Z61" s="2"/>
      <c r="AA61" s="2"/>
      <c r="AB61" s="2"/>
      <c r="AC61" s="2"/>
    </row>
    <row r="62" spans="1:29" ht="1.5" customHeight="1" hidden="1">
      <c r="A62" s="81"/>
      <c r="B62" s="74" t="s">
        <v>145</v>
      </c>
      <c r="C62" s="82">
        <f t="shared" si="0"/>
        <v>6028</v>
      </c>
      <c r="D62" s="82"/>
      <c r="E62" s="83">
        <f t="shared" si="1"/>
        <v>6173</v>
      </c>
      <c r="F62" s="84">
        <f>+F53+F59</f>
        <v>10769</v>
      </c>
      <c r="G62" s="85">
        <f t="shared" si="2"/>
        <v>12335</v>
      </c>
      <c r="H62" s="84"/>
      <c r="I62" s="84"/>
      <c r="J62" s="84">
        <v>4741</v>
      </c>
      <c r="K62" s="84">
        <v>3291.5539999999964</v>
      </c>
      <c r="L62" s="84">
        <v>5310</v>
      </c>
      <c r="M62" s="84">
        <v>6173</v>
      </c>
      <c r="N62" s="84">
        <v>6162</v>
      </c>
      <c r="O62" s="84">
        <f>+O53</f>
        <v>8328</v>
      </c>
      <c r="P62" s="84">
        <f>+P53</f>
        <v>4806</v>
      </c>
      <c r="Q62" s="84">
        <f>+Q53</f>
        <v>9524.1</v>
      </c>
      <c r="R62" s="2">
        <v>7452</v>
      </c>
      <c r="S62" s="2"/>
      <c r="T62" s="2"/>
      <c r="U62" s="2"/>
      <c r="V62" s="2"/>
      <c r="W62" s="2"/>
      <c r="X62" s="2"/>
      <c r="Y62" s="2"/>
      <c r="Z62" s="2"/>
      <c r="AA62" s="2"/>
      <c r="AB62" s="2"/>
      <c r="AC62" s="2"/>
    </row>
    <row r="63" spans="1:29" ht="12.75" customHeight="1">
      <c r="A63" s="73"/>
      <c r="B63" s="74"/>
      <c r="C63" s="74"/>
      <c r="D63" s="74"/>
      <c r="E63" s="83"/>
      <c r="F63" s="82"/>
      <c r="G63" s="85"/>
      <c r="O63" s="82"/>
      <c r="P63" s="82"/>
      <c r="Q63" s="82"/>
      <c r="R63" s="2"/>
      <c r="S63" s="2"/>
      <c r="T63" s="2"/>
      <c r="U63" s="2"/>
      <c r="V63" s="2"/>
      <c r="W63" s="2"/>
      <c r="X63" s="2"/>
      <c r="Y63" s="2"/>
      <c r="Z63" s="2"/>
      <c r="AA63" s="2"/>
      <c r="AB63" s="2"/>
      <c r="AC63" s="2"/>
    </row>
    <row r="64" spans="1:20" ht="12.75">
      <c r="A64" s="73" t="s">
        <v>34</v>
      </c>
      <c r="B64" s="74" t="s">
        <v>147</v>
      </c>
      <c r="C64" s="74"/>
      <c r="D64" s="74"/>
      <c r="E64" s="83"/>
      <c r="F64" s="74"/>
      <c r="G64" s="85"/>
      <c r="H64" s="86"/>
      <c r="I64" s="86"/>
      <c r="J64" s="86"/>
      <c r="K64" s="86"/>
      <c r="L64" s="86"/>
      <c r="M64" s="86"/>
      <c r="N64" s="86"/>
      <c r="O64" s="74"/>
      <c r="P64" s="74"/>
      <c r="Q64" s="74"/>
      <c r="R64" s="2"/>
      <c r="S64" s="2"/>
      <c r="T64" s="2"/>
    </row>
    <row r="65" spans="1:20" ht="12.75">
      <c r="A65" s="73"/>
      <c r="B65" s="74" t="s">
        <v>74</v>
      </c>
      <c r="C65" s="74"/>
      <c r="D65" s="74"/>
      <c r="E65" s="83"/>
      <c r="F65" s="74"/>
      <c r="G65" s="85"/>
      <c r="H65" s="86"/>
      <c r="I65" s="86"/>
      <c r="J65" s="86"/>
      <c r="K65" s="86"/>
      <c r="L65" s="86"/>
      <c r="M65" s="86"/>
      <c r="N65" s="86"/>
      <c r="O65" s="74"/>
      <c r="P65" s="74"/>
      <c r="Q65" s="74"/>
      <c r="R65" s="2"/>
      <c r="S65" s="2"/>
      <c r="T65" s="2"/>
    </row>
    <row r="66" spans="1:20" ht="8.25" customHeight="1">
      <c r="A66" s="73"/>
      <c r="B66" s="74"/>
      <c r="C66" s="74"/>
      <c r="D66" s="74"/>
      <c r="E66" s="83"/>
      <c r="F66" s="74"/>
      <c r="G66" s="85"/>
      <c r="H66" s="86"/>
      <c r="I66" s="86"/>
      <c r="J66" s="86"/>
      <c r="K66" s="86"/>
      <c r="L66" s="86"/>
      <c r="M66" s="86"/>
      <c r="N66" s="86"/>
      <c r="O66" s="74"/>
      <c r="P66" s="74"/>
      <c r="Q66" s="74"/>
      <c r="R66" s="2"/>
      <c r="S66" s="2"/>
      <c r="T66" s="2"/>
    </row>
    <row r="67" spans="1:20" ht="12.75" customHeight="1">
      <c r="A67" s="73"/>
      <c r="B67" s="74" t="s">
        <v>203</v>
      </c>
      <c r="C67" s="74"/>
      <c r="D67" s="74"/>
      <c r="E67" s="83"/>
      <c r="F67" s="74"/>
      <c r="G67" s="85"/>
      <c r="H67" s="86"/>
      <c r="I67" s="86"/>
      <c r="J67" s="86"/>
      <c r="K67" s="86"/>
      <c r="L67" s="86"/>
      <c r="M67" s="86"/>
      <c r="N67" s="86"/>
      <c r="O67" s="74"/>
      <c r="P67" s="74"/>
      <c r="Q67" s="74"/>
      <c r="R67" s="2"/>
      <c r="S67" s="2"/>
      <c r="T67" s="2"/>
    </row>
    <row r="68" spans="1:20" ht="12.75">
      <c r="A68" s="73"/>
      <c r="B68" s="105" t="s">
        <v>156</v>
      </c>
      <c r="C68" s="94">
        <f>+C53/104090.67*100</f>
        <v>5.791105004896212</v>
      </c>
      <c r="D68" s="87"/>
      <c r="E68" s="90">
        <v>5.95</v>
      </c>
      <c r="F68" s="94">
        <f>+F53/104090.67*100</f>
        <v>10.345787955827356</v>
      </c>
      <c r="G68" s="140">
        <v>11.89</v>
      </c>
      <c r="H68" s="91"/>
      <c r="I68" s="91"/>
      <c r="J68" s="139">
        <v>4.567965468069526</v>
      </c>
      <c r="K68" s="139">
        <v>3.1717567476415742</v>
      </c>
      <c r="L68" s="139">
        <v>5.116740703624116</v>
      </c>
      <c r="M68" s="139">
        <v>5.948331518544571</v>
      </c>
      <c r="N68" s="139">
        <v>5.937731867369456</v>
      </c>
      <c r="O68" s="87">
        <f>+O62/102896*100</f>
        <v>8.093609081013838</v>
      </c>
      <c r="P68" s="87">
        <f>+P62/102620.357*100</f>
        <v>4.6832813103544355</v>
      </c>
      <c r="Q68" s="92">
        <f>+Q62/102144.404*100</f>
        <v>9.324152500806605</v>
      </c>
      <c r="R68" s="2">
        <v>11.1</v>
      </c>
      <c r="S68" s="2"/>
      <c r="T68" s="2"/>
    </row>
    <row r="69" spans="1:20" ht="8.25" customHeight="1">
      <c r="A69" s="73"/>
      <c r="B69" s="74" t="s">
        <v>135</v>
      </c>
      <c r="C69" s="87"/>
      <c r="D69" s="87"/>
      <c r="E69" s="83"/>
      <c r="F69" s="87"/>
      <c r="G69" s="85"/>
      <c r="O69" s="87"/>
      <c r="P69" s="87"/>
      <c r="Q69" s="93"/>
      <c r="R69" s="2"/>
      <c r="S69" s="2"/>
      <c r="T69" s="2"/>
    </row>
    <row r="70" spans="1:20" ht="12.75" customHeight="1">
      <c r="A70" s="73"/>
      <c r="B70" s="74" t="s">
        <v>204</v>
      </c>
      <c r="C70" s="87"/>
      <c r="D70" s="87"/>
      <c r="E70" s="83"/>
      <c r="F70" s="87"/>
      <c r="G70" s="85"/>
      <c r="O70" s="87"/>
      <c r="P70" s="87"/>
      <c r="Q70" s="93"/>
      <c r="R70" s="2"/>
      <c r="S70" s="2"/>
      <c r="T70" s="2"/>
    </row>
    <row r="71" spans="1:20" ht="12.75">
      <c r="A71" s="73"/>
      <c r="B71" s="105" t="s">
        <v>211</v>
      </c>
      <c r="C71" s="94">
        <f>+C53/104986.554*100</f>
        <v>5.741687645067387</v>
      </c>
      <c r="D71" s="87"/>
      <c r="E71" s="141" t="s">
        <v>136</v>
      </c>
      <c r="F71" s="94">
        <f>+F53/104986.554*100</f>
        <v>10.257504022848488</v>
      </c>
      <c r="G71" s="142" t="s">
        <v>209</v>
      </c>
      <c r="H71" s="86"/>
      <c r="I71" s="86"/>
      <c r="J71" s="86">
        <v>4.5282396199610195</v>
      </c>
      <c r="K71" s="86" t="s">
        <v>150</v>
      </c>
      <c r="L71" s="86" t="s">
        <v>142</v>
      </c>
      <c r="M71" s="86" t="s">
        <v>136</v>
      </c>
      <c r="N71" s="86">
        <v>5.861091559343314</v>
      </c>
      <c r="O71" s="87">
        <f>+O62/104253*100</f>
        <v>7.988259330666743</v>
      </c>
      <c r="P71" s="87">
        <f>+P62/103977.001*100</f>
        <v>4.6221760137128785</v>
      </c>
      <c r="Q71" s="92">
        <f>+Q62/103794.018*100</f>
        <v>9.17596233725146</v>
      </c>
      <c r="R71" s="2">
        <v>10.9</v>
      </c>
      <c r="S71" s="2"/>
      <c r="T71" s="2"/>
    </row>
    <row r="72" spans="1:20" ht="12.75">
      <c r="A72" s="73"/>
      <c r="B72" s="74" t="s">
        <v>135</v>
      </c>
      <c r="C72" s="94"/>
      <c r="D72" s="87"/>
      <c r="E72" s="90"/>
      <c r="F72" s="94"/>
      <c r="G72" s="95"/>
      <c r="H72" s="86"/>
      <c r="I72" s="86"/>
      <c r="J72" s="86"/>
      <c r="K72" s="86"/>
      <c r="L72" s="86"/>
      <c r="M72" s="86"/>
      <c r="N72" s="86"/>
      <c r="O72" s="87"/>
      <c r="P72" s="87"/>
      <c r="Q72" s="92"/>
      <c r="R72" s="2"/>
      <c r="S72" s="2"/>
      <c r="T72" s="2"/>
    </row>
    <row r="73" spans="1:20" ht="9.75" customHeight="1">
      <c r="A73" s="96"/>
      <c r="B73" s="97" t="s">
        <v>135</v>
      </c>
      <c r="C73" s="97"/>
      <c r="D73" s="97"/>
      <c r="E73" s="97"/>
      <c r="F73" s="98"/>
      <c r="G73" s="99"/>
      <c r="H73" s="86"/>
      <c r="I73" s="86"/>
      <c r="J73" s="86"/>
      <c r="K73" s="86"/>
      <c r="L73" s="86"/>
      <c r="M73" s="86"/>
      <c r="N73" s="86"/>
      <c r="O73" s="86"/>
      <c r="P73" s="98"/>
      <c r="Q73" s="2"/>
      <c r="R73" s="2"/>
      <c r="S73" s="2"/>
      <c r="T73" s="2"/>
    </row>
    <row r="74" spans="1:14" ht="12.75">
      <c r="A74" s="100"/>
      <c r="B74" s="101"/>
      <c r="C74" s="101"/>
      <c r="D74" s="101"/>
      <c r="E74" s="86"/>
      <c r="F74" s="86"/>
      <c r="G74" s="2"/>
      <c r="H74" s="2"/>
      <c r="I74" s="2"/>
      <c r="J74" s="2"/>
      <c r="K74" s="2"/>
      <c r="L74" s="2"/>
      <c r="M74" s="2"/>
      <c r="N74" s="2"/>
    </row>
    <row r="75" spans="1:20" ht="37.5" customHeight="1">
      <c r="A75" s="143" t="s">
        <v>150</v>
      </c>
      <c r="B75" s="153" t="s">
        <v>212</v>
      </c>
      <c r="C75" s="153"/>
      <c r="D75" s="153"/>
      <c r="E75" s="153"/>
      <c r="F75" s="153"/>
      <c r="G75" s="153"/>
      <c r="H75" s="86"/>
      <c r="I75" s="86"/>
      <c r="J75" s="86"/>
      <c r="K75" s="86"/>
      <c r="L75" s="86"/>
      <c r="M75" s="86"/>
      <c r="N75" s="86"/>
      <c r="O75" s="86"/>
      <c r="P75" s="2"/>
      <c r="Q75" s="2"/>
      <c r="R75" s="2"/>
      <c r="S75" s="2"/>
      <c r="T75" s="2"/>
    </row>
    <row r="76" spans="1:21" ht="12.75">
      <c r="A76" s="2"/>
      <c r="B76" s="2"/>
      <c r="C76" s="2"/>
      <c r="D76" s="2"/>
      <c r="E76" s="2"/>
      <c r="F76" s="2"/>
      <c r="G76" s="2"/>
      <c r="H76" s="86"/>
      <c r="I76" s="86"/>
      <c r="J76" s="86"/>
      <c r="K76" s="86"/>
      <c r="L76" s="86"/>
      <c r="M76" s="86"/>
      <c r="N76" s="86"/>
      <c r="O76" s="86"/>
      <c r="P76" s="86"/>
      <c r="Q76" s="2"/>
      <c r="R76" s="2"/>
      <c r="S76" s="2"/>
      <c r="T76" s="2"/>
      <c r="U76" s="2"/>
    </row>
    <row r="77" spans="1:21" ht="12.75">
      <c r="A77" s="2"/>
      <c r="B77" s="2"/>
      <c r="C77" s="2"/>
      <c r="D77" s="2"/>
      <c r="E77" s="2"/>
      <c r="F77" s="2"/>
      <c r="G77" s="2"/>
      <c r="H77" s="86"/>
      <c r="I77" s="86"/>
      <c r="J77" s="86"/>
      <c r="K77" s="86"/>
      <c r="L77" s="86"/>
      <c r="M77" s="86"/>
      <c r="N77" s="86"/>
      <c r="O77" s="86"/>
      <c r="P77" s="86"/>
      <c r="Q77" s="2"/>
      <c r="R77" s="2"/>
      <c r="S77" s="2"/>
      <c r="T77" s="2"/>
      <c r="U77" s="2"/>
    </row>
    <row r="78" spans="1:21" ht="12.75">
      <c r="A78" s="2"/>
      <c r="B78" s="2"/>
      <c r="C78" s="2"/>
      <c r="D78" s="2"/>
      <c r="E78" s="2"/>
      <c r="F78" s="2"/>
      <c r="G78" s="2"/>
      <c r="H78" s="86"/>
      <c r="I78" s="86"/>
      <c r="J78" s="86"/>
      <c r="K78" s="86"/>
      <c r="L78" s="86"/>
      <c r="M78" s="86"/>
      <c r="N78" s="86"/>
      <c r="O78" s="86"/>
      <c r="P78" s="86"/>
      <c r="Q78" s="2"/>
      <c r="R78" s="2"/>
      <c r="S78" s="2"/>
      <c r="T78" s="2"/>
      <c r="U78" s="2"/>
    </row>
    <row r="79" spans="1:21" ht="12.75">
      <c r="A79" s="2"/>
      <c r="B79" s="2"/>
      <c r="C79" s="2"/>
      <c r="D79" s="2"/>
      <c r="E79" s="2"/>
      <c r="F79" s="2"/>
      <c r="G79" s="2"/>
      <c r="H79" s="86"/>
      <c r="I79" s="86"/>
      <c r="J79" s="86"/>
      <c r="K79" s="86"/>
      <c r="L79" s="86"/>
      <c r="M79" s="86"/>
      <c r="N79" s="86"/>
      <c r="O79" s="86"/>
      <c r="P79" s="86"/>
      <c r="Q79" s="2"/>
      <c r="R79" s="2"/>
      <c r="S79" s="2"/>
      <c r="T79" s="2"/>
      <c r="U79" s="2"/>
    </row>
    <row r="80" spans="1:21" ht="12.75">
      <c r="A80" s="2"/>
      <c r="B80" s="2"/>
      <c r="C80" s="2"/>
      <c r="D80" s="2"/>
      <c r="E80" s="2"/>
      <c r="F80" s="2"/>
      <c r="G80" s="2"/>
      <c r="H80" s="86"/>
      <c r="I80" s="86"/>
      <c r="J80" s="86"/>
      <c r="K80" s="86"/>
      <c r="L80" s="86"/>
      <c r="M80" s="86"/>
      <c r="N80" s="86"/>
      <c r="O80" s="86"/>
      <c r="P80" s="86"/>
      <c r="Q80" s="2"/>
      <c r="R80" s="2"/>
      <c r="S80" s="2"/>
      <c r="T80" s="2"/>
      <c r="U80" s="2"/>
    </row>
    <row r="81" spans="1:21" ht="12.75">
      <c r="A81" s="2"/>
      <c r="B81" s="2"/>
      <c r="C81" s="2"/>
      <c r="D81" s="2"/>
      <c r="E81" s="2"/>
      <c r="F81" s="2"/>
      <c r="G81" s="2"/>
      <c r="H81" s="86"/>
      <c r="I81" s="86"/>
      <c r="J81" s="86"/>
      <c r="K81" s="86"/>
      <c r="L81" s="86"/>
      <c r="M81" s="86"/>
      <c r="N81" s="86"/>
      <c r="O81" s="86"/>
      <c r="P81" s="86"/>
      <c r="Q81" s="2"/>
      <c r="R81" s="2"/>
      <c r="S81" s="2"/>
      <c r="T81" s="2"/>
      <c r="U81" s="2"/>
    </row>
    <row r="82" spans="1:21" ht="12.75">
      <c r="A82" s="2"/>
      <c r="B82" s="2"/>
      <c r="C82" s="2"/>
      <c r="D82" s="2"/>
      <c r="E82" s="2"/>
      <c r="F82" s="2"/>
      <c r="G82" s="2"/>
      <c r="H82" s="86"/>
      <c r="I82" s="86"/>
      <c r="J82" s="86"/>
      <c r="K82" s="86"/>
      <c r="L82" s="86"/>
      <c r="M82" s="86"/>
      <c r="N82" s="86"/>
      <c r="O82" s="86"/>
      <c r="P82" s="86"/>
      <c r="Q82" s="2"/>
      <c r="R82" s="2"/>
      <c r="S82" s="2"/>
      <c r="T82" s="2"/>
      <c r="U82" s="2"/>
    </row>
    <row r="83" spans="1:21" ht="12.75">
      <c r="A83" s="2"/>
      <c r="B83" s="2"/>
      <c r="C83" s="2"/>
      <c r="D83" s="2"/>
      <c r="E83" s="2"/>
      <c r="F83" s="2"/>
      <c r="G83" s="2"/>
      <c r="H83" s="86"/>
      <c r="I83" s="86"/>
      <c r="J83" s="86"/>
      <c r="K83" s="86"/>
      <c r="L83" s="86"/>
      <c r="M83" s="86"/>
      <c r="N83" s="86"/>
      <c r="O83" s="86"/>
      <c r="P83" s="86"/>
      <c r="Q83" s="2"/>
      <c r="R83" s="2"/>
      <c r="S83" s="2"/>
      <c r="T83" s="2"/>
      <c r="U83" s="2"/>
    </row>
    <row r="84" spans="1:21" ht="12.75">
      <c r="A84" s="2"/>
      <c r="B84" s="2"/>
      <c r="C84" s="2"/>
      <c r="D84" s="2"/>
      <c r="E84" s="2"/>
      <c r="F84" s="2"/>
      <c r="G84" s="2"/>
      <c r="H84" s="2"/>
      <c r="I84" s="2"/>
      <c r="J84" s="2"/>
      <c r="K84" s="2"/>
      <c r="L84" s="2"/>
      <c r="M84" s="2"/>
      <c r="N84" s="2"/>
      <c r="O84" s="2"/>
      <c r="P84" s="2"/>
      <c r="Q84" s="2"/>
      <c r="R84" s="2"/>
      <c r="S84" s="2"/>
      <c r="T84" s="2"/>
      <c r="U84" s="2"/>
    </row>
    <row r="85" spans="1:21" ht="12.75">
      <c r="A85" s="2"/>
      <c r="B85" s="2"/>
      <c r="C85" s="2"/>
      <c r="D85" s="2"/>
      <c r="E85" s="2"/>
      <c r="F85" s="2"/>
      <c r="G85" s="2"/>
      <c r="H85" s="2"/>
      <c r="I85" s="2"/>
      <c r="J85" s="2"/>
      <c r="K85" s="2"/>
      <c r="L85" s="2"/>
      <c r="M85" s="2"/>
      <c r="N85" s="2"/>
      <c r="O85" s="2"/>
      <c r="P85" s="2"/>
      <c r="Q85" s="2"/>
      <c r="R85" s="2"/>
      <c r="S85" s="2"/>
      <c r="T85" s="2"/>
      <c r="U85" s="2"/>
    </row>
    <row r="86" spans="1:21" ht="12.75">
      <c r="A86" s="2"/>
      <c r="B86" s="2"/>
      <c r="C86" s="2"/>
      <c r="D86" s="2"/>
      <c r="E86" s="2"/>
      <c r="F86" s="2"/>
      <c r="G86" s="2"/>
      <c r="H86" s="2"/>
      <c r="I86" s="2"/>
      <c r="J86" s="2"/>
      <c r="K86" s="2"/>
      <c r="L86" s="2"/>
      <c r="M86" s="2"/>
      <c r="N86" s="2"/>
      <c r="O86" s="2"/>
      <c r="P86" s="2"/>
      <c r="Q86" s="2"/>
      <c r="R86" s="2"/>
      <c r="S86" s="2"/>
      <c r="T86" s="2"/>
      <c r="U86" s="2"/>
    </row>
    <row r="87" spans="1:21" ht="12.75">
      <c r="A87" s="2"/>
      <c r="B87" s="2"/>
      <c r="C87" s="2"/>
      <c r="D87" s="2"/>
      <c r="E87" s="2"/>
      <c r="F87" s="2"/>
      <c r="G87" s="2"/>
      <c r="H87" s="2"/>
      <c r="I87" s="2"/>
      <c r="J87" s="2"/>
      <c r="K87" s="2"/>
      <c r="L87" s="2"/>
      <c r="M87" s="2"/>
      <c r="N87" s="2"/>
      <c r="O87" s="2"/>
      <c r="P87" s="2"/>
      <c r="Q87" s="2"/>
      <c r="R87" s="2"/>
      <c r="S87" s="2"/>
      <c r="T87" s="2"/>
      <c r="U87" s="2"/>
    </row>
    <row r="88" spans="1:21" ht="12.75">
      <c r="A88" s="2"/>
      <c r="B88" s="2"/>
      <c r="C88" s="2"/>
      <c r="D88" s="2"/>
      <c r="E88" s="2"/>
      <c r="F88" s="2"/>
      <c r="G88" s="2"/>
      <c r="H88" s="2"/>
      <c r="I88" s="2"/>
      <c r="J88" s="2"/>
      <c r="K88" s="2"/>
      <c r="L88" s="2"/>
      <c r="M88" s="2"/>
      <c r="N88" s="2"/>
      <c r="O88" s="2"/>
      <c r="P88" s="2"/>
      <c r="Q88" s="2"/>
      <c r="R88" s="2"/>
      <c r="S88" s="2"/>
      <c r="T88" s="2"/>
      <c r="U88" s="2"/>
    </row>
    <row r="89" spans="1:21" ht="12.75">
      <c r="A89" s="2"/>
      <c r="B89" s="2"/>
      <c r="C89" s="2"/>
      <c r="D89" s="2"/>
      <c r="E89" s="2"/>
      <c r="F89" s="2"/>
      <c r="G89" s="2"/>
      <c r="H89" s="2"/>
      <c r="I89" s="2"/>
      <c r="J89" s="2"/>
      <c r="K89" s="2"/>
      <c r="L89" s="2"/>
      <c r="M89" s="2"/>
      <c r="N89" s="2"/>
      <c r="O89" s="2"/>
      <c r="P89" s="2"/>
      <c r="Q89" s="2"/>
      <c r="R89" s="2"/>
      <c r="S89" s="2"/>
      <c r="T89" s="2"/>
      <c r="U89" s="2"/>
    </row>
    <row r="90" spans="1:21" ht="12.75">
      <c r="A90" s="2"/>
      <c r="B90" s="2"/>
      <c r="C90" s="2"/>
      <c r="D90" s="2"/>
      <c r="E90" s="2"/>
      <c r="F90" s="2"/>
      <c r="G90" s="2"/>
      <c r="H90" s="2"/>
      <c r="I90" s="2"/>
      <c r="J90" s="2"/>
      <c r="K90" s="2"/>
      <c r="L90" s="2"/>
      <c r="M90" s="2"/>
      <c r="N90" s="2"/>
      <c r="O90" s="2"/>
      <c r="P90" s="2"/>
      <c r="Q90" s="2"/>
      <c r="R90" s="2"/>
      <c r="S90" s="2"/>
      <c r="T90" s="2"/>
      <c r="U90" s="2"/>
    </row>
    <row r="91" spans="1:21" ht="12.75">
      <c r="A91" s="2"/>
      <c r="B91" s="2"/>
      <c r="C91" s="2"/>
      <c r="D91" s="2"/>
      <c r="E91" s="2"/>
      <c r="F91" s="2"/>
      <c r="G91" s="2"/>
      <c r="H91" s="2"/>
      <c r="I91" s="2"/>
      <c r="J91" s="2"/>
      <c r="K91" s="2"/>
      <c r="L91" s="2"/>
      <c r="M91" s="2"/>
      <c r="N91" s="2"/>
      <c r="O91" s="2"/>
      <c r="P91" s="2"/>
      <c r="Q91" s="2"/>
      <c r="R91" s="2"/>
      <c r="S91" s="2"/>
      <c r="T91" s="2"/>
      <c r="U91" s="2"/>
    </row>
    <row r="92" spans="1:21" ht="12.75">
      <c r="A92" s="2"/>
      <c r="B92" s="2"/>
      <c r="C92" s="2"/>
      <c r="D92" s="2"/>
      <c r="E92" s="2"/>
      <c r="F92" s="2"/>
      <c r="G92" s="2"/>
      <c r="H92" s="2"/>
      <c r="I92" s="2"/>
      <c r="J92" s="2"/>
      <c r="K92" s="2"/>
      <c r="L92" s="2"/>
      <c r="M92" s="2"/>
      <c r="N92" s="2"/>
      <c r="O92" s="2"/>
      <c r="P92" s="2"/>
      <c r="Q92" s="2"/>
      <c r="R92" s="2"/>
      <c r="S92" s="2"/>
      <c r="T92" s="2"/>
      <c r="U92" s="2"/>
    </row>
    <row r="93" spans="1:21" ht="12.75">
      <c r="A93" s="2"/>
      <c r="B93" s="2"/>
      <c r="C93" s="2"/>
      <c r="D93" s="2"/>
      <c r="E93" s="2"/>
      <c r="F93" s="2"/>
      <c r="G93" s="2"/>
      <c r="H93" s="2"/>
      <c r="I93" s="2"/>
      <c r="J93" s="2"/>
      <c r="K93" s="2"/>
      <c r="L93" s="2"/>
      <c r="M93" s="2"/>
      <c r="N93" s="2"/>
      <c r="O93" s="2"/>
      <c r="P93" s="2"/>
      <c r="Q93" s="2"/>
      <c r="R93" s="2"/>
      <c r="S93" s="2"/>
      <c r="T93" s="2"/>
      <c r="U93" s="2"/>
    </row>
    <row r="94" spans="1:21" ht="12.75">
      <c r="A94" s="2"/>
      <c r="B94" s="2"/>
      <c r="C94" s="2"/>
      <c r="D94" s="2"/>
      <c r="E94" s="2"/>
      <c r="F94" s="2"/>
      <c r="G94" s="2"/>
      <c r="H94" s="2"/>
      <c r="I94" s="2"/>
      <c r="J94" s="2"/>
      <c r="K94" s="2"/>
      <c r="L94" s="2"/>
      <c r="M94" s="2"/>
      <c r="N94" s="2"/>
      <c r="O94" s="2"/>
      <c r="P94" s="2"/>
      <c r="Q94" s="2"/>
      <c r="R94" s="2"/>
      <c r="S94" s="2"/>
      <c r="T94" s="2"/>
      <c r="U94" s="2"/>
    </row>
    <row r="95" spans="1:21" ht="12.75">
      <c r="A95" s="2"/>
      <c r="B95" s="2"/>
      <c r="C95" s="2"/>
      <c r="D95" s="2"/>
      <c r="E95" s="2"/>
      <c r="F95" s="2"/>
      <c r="G95" s="2"/>
      <c r="H95" s="2"/>
      <c r="I95" s="2"/>
      <c r="J95" s="2"/>
      <c r="K95" s="2"/>
      <c r="L95" s="2"/>
      <c r="M95" s="2"/>
      <c r="N95" s="2"/>
      <c r="O95" s="2"/>
      <c r="P95" s="2"/>
      <c r="Q95" s="2"/>
      <c r="R95" s="2"/>
      <c r="S95" s="2"/>
      <c r="T95" s="2"/>
      <c r="U95" s="2"/>
    </row>
    <row r="96" spans="1:21" ht="12.75">
      <c r="A96" s="2"/>
      <c r="B96" s="2"/>
      <c r="C96" s="2"/>
      <c r="D96" s="2"/>
      <c r="E96" s="2"/>
      <c r="F96" s="2"/>
      <c r="G96" s="2"/>
      <c r="H96" s="2"/>
      <c r="I96" s="2"/>
      <c r="J96" s="2"/>
      <c r="K96" s="2"/>
      <c r="L96" s="2"/>
      <c r="M96" s="2"/>
      <c r="N96" s="2"/>
      <c r="O96" s="2"/>
      <c r="P96" s="2"/>
      <c r="Q96" s="2"/>
      <c r="R96" s="2"/>
      <c r="S96" s="2"/>
      <c r="T96" s="2"/>
      <c r="U96" s="2"/>
    </row>
    <row r="97" spans="1:21" ht="12.75">
      <c r="A97" s="2"/>
      <c r="B97" s="2"/>
      <c r="C97" s="2"/>
      <c r="D97" s="2"/>
      <c r="E97" s="2"/>
      <c r="F97" s="2"/>
      <c r="G97" s="2"/>
      <c r="H97" s="2"/>
      <c r="I97" s="2"/>
      <c r="J97" s="2"/>
      <c r="K97" s="2"/>
      <c r="L97" s="2"/>
      <c r="M97" s="2"/>
      <c r="N97" s="2"/>
      <c r="O97" s="2"/>
      <c r="P97" s="2"/>
      <c r="Q97" s="2"/>
      <c r="R97" s="2"/>
      <c r="S97" s="2"/>
      <c r="T97" s="2"/>
      <c r="U97" s="2"/>
    </row>
    <row r="98" spans="1:21" ht="12.75">
      <c r="A98" s="2"/>
      <c r="B98" s="2"/>
      <c r="C98" s="2"/>
      <c r="D98" s="2"/>
      <c r="E98" s="2"/>
      <c r="F98" s="2"/>
      <c r="G98" s="2"/>
      <c r="H98" s="2"/>
      <c r="I98" s="2"/>
      <c r="J98" s="2"/>
      <c r="K98" s="2"/>
      <c r="L98" s="2"/>
      <c r="M98" s="2"/>
      <c r="N98" s="2"/>
      <c r="O98" s="2"/>
      <c r="P98" s="2"/>
      <c r="Q98" s="2"/>
      <c r="R98" s="2"/>
      <c r="S98" s="2"/>
      <c r="T98" s="2"/>
      <c r="U98" s="2"/>
    </row>
    <row r="99" spans="1:21" ht="12.75">
      <c r="A99" s="2"/>
      <c r="B99" s="2"/>
      <c r="C99" s="2"/>
      <c r="D99" s="2"/>
      <c r="E99" s="2"/>
      <c r="F99" s="2"/>
      <c r="G99" s="2"/>
      <c r="H99" s="2"/>
      <c r="I99" s="2"/>
      <c r="J99" s="2"/>
      <c r="K99" s="2"/>
      <c r="L99" s="2"/>
      <c r="M99" s="2"/>
      <c r="N99" s="2"/>
      <c r="O99" s="2"/>
      <c r="P99" s="2"/>
      <c r="Q99" s="2"/>
      <c r="R99" s="2"/>
      <c r="S99" s="2"/>
      <c r="T99" s="2"/>
      <c r="U99" s="2"/>
    </row>
    <row r="100" spans="1:21" ht="12.75">
      <c r="A100" s="2"/>
      <c r="B100" s="2"/>
      <c r="C100" s="2"/>
      <c r="D100" s="2"/>
      <c r="E100" s="2"/>
      <c r="F100" s="2"/>
      <c r="G100" s="2"/>
      <c r="H100" s="2"/>
      <c r="I100" s="2"/>
      <c r="J100" s="2"/>
      <c r="K100" s="2"/>
      <c r="L100" s="2"/>
      <c r="M100" s="2"/>
      <c r="N100" s="2"/>
      <c r="O100" s="2"/>
      <c r="P100" s="2"/>
      <c r="Q100" s="2"/>
      <c r="R100" s="2"/>
      <c r="S100" s="2"/>
      <c r="T100" s="2"/>
      <c r="U100" s="2"/>
    </row>
    <row r="101" spans="1:21" ht="12.75">
      <c r="A101" s="2"/>
      <c r="B101" s="2"/>
      <c r="C101" s="2"/>
      <c r="D101" s="2"/>
      <c r="E101" s="2"/>
      <c r="F101" s="2"/>
      <c r="G101" s="2"/>
      <c r="H101" s="2"/>
      <c r="I101" s="2"/>
      <c r="J101" s="2"/>
      <c r="K101" s="2"/>
      <c r="L101" s="2"/>
      <c r="M101" s="2"/>
      <c r="N101" s="2"/>
      <c r="O101" s="2"/>
      <c r="P101" s="2"/>
      <c r="Q101" s="2"/>
      <c r="R101" s="2"/>
      <c r="S101" s="2"/>
      <c r="T101" s="2"/>
      <c r="U101" s="2"/>
    </row>
    <row r="102" spans="1:21" ht="12.75">
      <c r="A102" s="2"/>
      <c r="B102" s="2"/>
      <c r="C102" s="2"/>
      <c r="D102" s="2"/>
      <c r="E102" s="2"/>
      <c r="F102" s="2"/>
      <c r="G102" s="2"/>
      <c r="H102" s="2"/>
      <c r="I102" s="2"/>
      <c r="J102" s="2"/>
      <c r="K102" s="2"/>
      <c r="L102" s="2"/>
      <c r="M102" s="2"/>
      <c r="N102" s="2"/>
      <c r="O102" s="2"/>
      <c r="P102" s="2"/>
      <c r="Q102" s="2"/>
      <c r="R102" s="2"/>
      <c r="S102" s="2"/>
      <c r="T102" s="2"/>
      <c r="U102" s="2"/>
    </row>
    <row r="103" spans="1:21" ht="12.75">
      <c r="A103" s="2"/>
      <c r="B103" s="2"/>
      <c r="C103" s="2"/>
      <c r="D103" s="2"/>
      <c r="E103" s="2"/>
      <c r="F103" s="2"/>
      <c r="G103" s="2"/>
      <c r="H103" s="2"/>
      <c r="I103" s="2"/>
      <c r="J103" s="2"/>
      <c r="K103" s="2"/>
      <c r="L103" s="2"/>
      <c r="M103" s="2"/>
      <c r="N103" s="2"/>
      <c r="O103" s="2"/>
      <c r="P103" s="2"/>
      <c r="Q103" s="2"/>
      <c r="R103" s="2"/>
      <c r="S103" s="2"/>
      <c r="T103" s="2"/>
      <c r="U103" s="2"/>
    </row>
    <row r="104" spans="1:21" ht="12.75">
      <c r="A104" s="2"/>
      <c r="B104" s="2"/>
      <c r="C104" s="2"/>
      <c r="D104" s="2"/>
      <c r="E104" s="2"/>
      <c r="F104" s="2"/>
      <c r="G104" s="2"/>
      <c r="H104" s="2"/>
      <c r="I104" s="2"/>
      <c r="J104" s="2"/>
      <c r="K104" s="2"/>
      <c r="L104" s="2"/>
      <c r="M104" s="2"/>
      <c r="N104" s="2"/>
      <c r="O104" s="2"/>
      <c r="P104" s="2"/>
      <c r="Q104" s="2"/>
      <c r="R104" s="2"/>
      <c r="S104" s="2"/>
      <c r="T104" s="2"/>
      <c r="U104" s="2"/>
    </row>
    <row r="105" spans="1:21" ht="12.75">
      <c r="A105" s="2"/>
      <c r="B105" s="2"/>
      <c r="C105" s="2"/>
      <c r="D105" s="2"/>
      <c r="E105" s="2"/>
      <c r="F105" s="2"/>
      <c r="G105" s="2"/>
      <c r="H105" s="2"/>
      <c r="I105" s="2"/>
      <c r="J105" s="2"/>
      <c r="K105" s="2"/>
      <c r="L105" s="2"/>
      <c r="M105" s="2"/>
      <c r="N105" s="2"/>
      <c r="O105" s="2"/>
      <c r="P105" s="2"/>
      <c r="Q105" s="2"/>
      <c r="R105" s="2"/>
      <c r="S105" s="2"/>
      <c r="T105" s="2"/>
      <c r="U105" s="2"/>
    </row>
    <row r="106" spans="1:21" ht="12.75">
      <c r="A106" s="2"/>
      <c r="B106" s="2"/>
      <c r="C106" s="2"/>
      <c r="D106" s="2"/>
      <c r="E106" s="2"/>
      <c r="F106" s="2"/>
      <c r="G106" s="2"/>
      <c r="H106" s="2"/>
      <c r="I106" s="2"/>
      <c r="J106" s="2"/>
      <c r="K106" s="2"/>
      <c r="L106" s="2"/>
      <c r="M106" s="2"/>
      <c r="N106" s="2"/>
      <c r="O106" s="2"/>
      <c r="P106" s="2"/>
      <c r="Q106" s="2"/>
      <c r="R106" s="2"/>
      <c r="S106" s="2"/>
      <c r="T106" s="2"/>
      <c r="U106" s="2"/>
    </row>
    <row r="107" spans="1:21" ht="12.75">
      <c r="A107" s="2"/>
      <c r="B107" s="2"/>
      <c r="C107" s="2"/>
      <c r="D107" s="2"/>
      <c r="E107" s="2"/>
      <c r="F107" s="2"/>
      <c r="G107" s="2"/>
      <c r="H107" s="2"/>
      <c r="I107" s="2"/>
      <c r="J107" s="2"/>
      <c r="K107" s="2"/>
      <c r="L107" s="2"/>
      <c r="M107" s="2"/>
      <c r="N107" s="2"/>
      <c r="O107" s="2"/>
      <c r="P107" s="2"/>
      <c r="Q107" s="2"/>
      <c r="R107" s="2"/>
      <c r="S107" s="2"/>
      <c r="T107" s="2"/>
      <c r="U107" s="2"/>
    </row>
    <row r="108" spans="1:21" ht="12.75">
      <c r="A108" s="2"/>
      <c r="B108" s="2"/>
      <c r="C108" s="2"/>
      <c r="D108" s="2"/>
      <c r="E108" s="2"/>
      <c r="F108" s="2"/>
      <c r="G108" s="2"/>
      <c r="H108" s="2"/>
      <c r="I108" s="2"/>
      <c r="J108" s="2"/>
      <c r="K108" s="2"/>
      <c r="L108" s="2"/>
      <c r="M108" s="2"/>
      <c r="N108" s="2"/>
      <c r="O108" s="2"/>
      <c r="P108" s="2"/>
      <c r="Q108" s="2"/>
      <c r="R108" s="2"/>
      <c r="S108" s="2"/>
      <c r="T108" s="2"/>
      <c r="U108" s="2"/>
    </row>
    <row r="109" spans="1:21" ht="12.75">
      <c r="A109" s="2"/>
      <c r="B109" s="2"/>
      <c r="C109" s="2"/>
      <c r="D109" s="2"/>
      <c r="E109" s="2"/>
      <c r="F109" s="2"/>
      <c r="G109" s="2"/>
      <c r="H109" s="2"/>
      <c r="I109" s="2"/>
      <c r="J109" s="2"/>
      <c r="K109" s="2"/>
      <c r="L109" s="2"/>
      <c r="M109" s="2"/>
      <c r="N109" s="2"/>
      <c r="O109" s="2"/>
      <c r="P109" s="2"/>
      <c r="Q109" s="2"/>
      <c r="R109" s="2"/>
      <c r="S109" s="2"/>
      <c r="T109" s="2"/>
      <c r="U109" s="2"/>
    </row>
    <row r="110" spans="1:21" ht="12.75">
      <c r="A110" s="2"/>
      <c r="B110" s="2"/>
      <c r="C110" s="2"/>
      <c r="D110" s="2"/>
      <c r="E110" s="2"/>
      <c r="F110" s="2"/>
      <c r="G110" s="2"/>
      <c r="H110" s="2"/>
      <c r="I110" s="2"/>
      <c r="J110" s="2"/>
      <c r="K110" s="2"/>
      <c r="L110" s="2"/>
      <c r="M110" s="2"/>
      <c r="N110" s="2"/>
      <c r="O110" s="2"/>
      <c r="P110" s="2"/>
      <c r="Q110" s="2"/>
      <c r="R110" s="2"/>
      <c r="S110" s="2"/>
      <c r="T110" s="2"/>
      <c r="U110" s="2"/>
    </row>
    <row r="111" spans="1:21" ht="12.75">
      <c r="A111" s="2"/>
      <c r="B111" s="2"/>
      <c r="C111" s="2"/>
      <c r="D111" s="2"/>
      <c r="E111" s="2"/>
      <c r="F111" s="2"/>
      <c r="G111" s="2"/>
      <c r="H111" s="2"/>
      <c r="I111" s="2"/>
      <c r="J111" s="2"/>
      <c r="K111" s="2"/>
      <c r="L111" s="2"/>
      <c r="M111" s="2"/>
      <c r="N111" s="2"/>
      <c r="O111" s="2"/>
      <c r="P111" s="2"/>
      <c r="Q111" s="2"/>
      <c r="R111" s="2"/>
      <c r="S111" s="2"/>
      <c r="T111" s="2"/>
      <c r="U111" s="2"/>
    </row>
    <row r="112" spans="1:21" ht="12.75">
      <c r="A112" s="2"/>
      <c r="B112" s="2"/>
      <c r="C112" s="2"/>
      <c r="D112" s="2"/>
      <c r="E112" s="2"/>
      <c r="F112" s="2"/>
      <c r="G112" s="2"/>
      <c r="H112" s="2"/>
      <c r="I112" s="2"/>
      <c r="J112" s="2"/>
      <c r="K112" s="2"/>
      <c r="L112" s="2"/>
      <c r="M112" s="2"/>
      <c r="N112" s="2"/>
      <c r="O112" s="2"/>
      <c r="P112" s="2"/>
      <c r="Q112" s="2"/>
      <c r="R112" s="2"/>
      <c r="S112" s="2"/>
      <c r="T112" s="2"/>
      <c r="U112" s="2"/>
    </row>
    <row r="113" spans="1:21" ht="12.75">
      <c r="A113" s="2"/>
      <c r="B113" s="2"/>
      <c r="C113" s="2"/>
      <c r="D113" s="2"/>
      <c r="E113" s="2"/>
      <c r="F113" s="2"/>
      <c r="G113" s="2"/>
      <c r="H113" s="2"/>
      <c r="I113" s="2"/>
      <c r="J113" s="2"/>
      <c r="K113" s="2"/>
      <c r="L113" s="2"/>
      <c r="M113" s="2"/>
      <c r="N113" s="2"/>
      <c r="O113" s="2"/>
      <c r="P113" s="2"/>
      <c r="Q113" s="2"/>
      <c r="R113" s="2"/>
      <c r="S113" s="2"/>
      <c r="T113" s="2"/>
      <c r="U113" s="2"/>
    </row>
    <row r="114" spans="1:21" ht="12.75">
      <c r="A114" s="2"/>
      <c r="B114" s="2"/>
      <c r="C114" s="2"/>
      <c r="D114" s="2"/>
      <c r="E114" s="2"/>
      <c r="F114" s="2"/>
      <c r="G114" s="2"/>
      <c r="H114" s="2"/>
      <c r="I114" s="2"/>
      <c r="J114" s="2"/>
      <c r="K114" s="2"/>
      <c r="L114" s="2"/>
      <c r="M114" s="2"/>
      <c r="N114" s="2"/>
      <c r="O114" s="2"/>
      <c r="P114" s="2"/>
      <c r="Q114" s="2"/>
      <c r="R114" s="2"/>
      <c r="S114" s="2"/>
      <c r="T114" s="2"/>
      <c r="U114" s="2"/>
    </row>
    <row r="115" spans="1:21" ht="12.75">
      <c r="A115" s="2"/>
      <c r="B115" s="2"/>
      <c r="C115" s="2"/>
      <c r="D115" s="2"/>
      <c r="E115" s="2"/>
      <c r="F115" s="2"/>
      <c r="G115" s="2"/>
      <c r="H115" s="2"/>
      <c r="I115" s="2"/>
      <c r="J115" s="2"/>
      <c r="K115" s="2"/>
      <c r="L115" s="2"/>
      <c r="M115" s="2"/>
      <c r="N115" s="2"/>
      <c r="O115" s="2"/>
      <c r="P115" s="2"/>
      <c r="Q115" s="2"/>
      <c r="R115" s="2"/>
      <c r="S115" s="2"/>
      <c r="T115" s="2"/>
      <c r="U115" s="2"/>
    </row>
    <row r="116" spans="1:21" ht="12.75">
      <c r="A116" s="2"/>
      <c r="B116" s="2"/>
      <c r="C116" s="2"/>
      <c r="D116" s="2"/>
      <c r="E116" s="2"/>
      <c r="F116" s="2"/>
      <c r="G116" s="2"/>
      <c r="H116" s="2"/>
      <c r="I116" s="2"/>
      <c r="J116" s="2"/>
      <c r="K116" s="2"/>
      <c r="L116" s="2"/>
      <c r="M116" s="2"/>
      <c r="N116" s="2"/>
      <c r="O116" s="2"/>
      <c r="P116" s="2"/>
      <c r="Q116" s="2"/>
      <c r="R116" s="2"/>
      <c r="S116" s="2"/>
      <c r="T116" s="2"/>
      <c r="U116" s="2"/>
    </row>
    <row r="117" spans="1:21" ht="12.75">
      <c r="A117" s="2"/>
      <c r="B117" s="2"/>
      <c r="C117" s="2"/>
      <c r="D117" s="2"/>
      <c r="E117" s="2"/>
      <c r="F117" s="2"/>
      <c r="G117" s="2"/>
      <c r="H117" s="2"/>
      <c r="I117" s="2"/>
      <c r="J117" s="2"/>
      <c r="K117" s="2"/>
      <c r="L117" s="2"/>
      <c r="M117" s="2"/>
      <c r="N117" s="2"/>
      <c r="O117" s="2"/>
      <c r="P117" s="2"/>
      <c r="Q117" s="2"/>
      <c r="R117" s="2"/>
      <c r="S117" s="2"/>
      <c r="T117" s="2"/>
      <c r="U117" s="2"/>
    </row>
    <row r="118" spans="1:21" ht="12.75">
      <c r="A118" s="2"/>
      <c r="B118" s="2"/>
      <c r="C118" s="2"/>
      <c r="D118" s="2"/>
      <c r="E118" s="2"/>
      <c r="F118" s="2"/>
      <c r="G118" s="2"/>
      <c r="H118" s="2"/>
      <c r="I118" s="2"/>
      <c r="J118" s="2"/>
      <c r="K118" s="2"/>
      <c r="L118" s="2"/>
      <c r="M118" s="2"/>
      <c r="N118" s="2"/>
      <c r="O118" s="2"/>
      <c r="P118" s="2"/>
      <c r="Q118" s="2"/>
      <c r="R118" s="2"/>
      <c r="S118" s="2"/>
      <c r="T118" s="2"/>
      <c r="U118" s="2"/>
    </row>
    <row r="119" spans="1:21" ht="12.75">
      <c r="A119" s="2"/>
      <c r="B119" s="2"/>
      <c r="C119" s="2"/>
      <c r="D119" s="2"/>
      <c r="E119" s="2"/>
      <c r="F119" s="2"/>
      <c r="G119" s="2"/>
      <c r="H119" s="2"/>
      <c r="I119" s="2"/>
      <c r="J119" s="2"/>
      <c r="K119" s="2"/>
      <c r="L119" s="2"/>
      <c r="M119" s="2"/>
      <c r="N119" s="2"/>
      <c r="O119" s="2"/>
      <c r="P119" s="2"/>
      <c r="Q119" s="2"/>
      <c r="R119" s="2"/>
      <c r="S119" s="2"/>
      <c r="T119" s="2"/>
      <c r="U119" s="2"/>
    </row>
    <row r="120" spans="1:21" ht="12.75">
      <c r="A120" s="2"/>
      <c r="B120" s="2"/>
      <c r="C120" s="2"/>
      <c r="D120" s="2"/>
      <c r="E120" s="2"/>
      <c r="F120" s="2"/>
      <c r="G120" s="2"/>
      <c r="H120" s="2"/>
      <c r="I120" s="2"/>
      <c r="J120" s="2"/>
      <c r="K120" s="2"/>
      <c r="L120" s="2"/>
      <c r="M120" s="2"/>
      <c r="N120" s="2"/>
      <c r="O120" s="2"/>
      <c r="P120" s="2"/>
      <c r="Q120" s="2"/>
      <c r="R120" s="2"/>
      <c r="S120" s="2"/>
      <c r="T120" s="2"/>
      <c r="U120" s="2"/>
    </row>
    <row r="121" spans="1:21" ht="12.75">
      <c r="A121" s="2"/>
      <c r="B121" s="2"/>
      <c r="C121" s="2"/>
      <c r="D121" s="2"/>
      <c r="E121" s="2"/>
      <c r="F121" s="2"/>
      <c r="G121" s="2"/>
      <c r="H121" s="2"/>
      <c r="I121" s="2"/>
      <c r="J121" s="2"/>
      <c r="K121" s="2"/>
      <c r="L121" s="2"/>
      <c r="M121" s="2"/>
      <c r="N121" s="2"/>
      <c r="O121" s="2"/>
      <c r="P121" s="2"/>
      <c r="Q121" s="2"/>
      <c r="R121" s="2"/>
      <c r="S121" s="2"/>
      <c r="T121" s="2"/>
      <c r="U121" s="2"/>
    </row>
    <row r="122" spans="1:21" ht="12.75">
      <c r="A122" s="2"/>
      <c r="B122" s="2"/>
      <c r="C122" s="2"/>
      <c r="D122" s="2"/>
      <c r="E122" s="2"/>
      <c r="F122" s="2"/>
      <c r="G122" s="2"/>
      <c r="H122" s="2"/>
      <c r="I122" s="2"/>
      <c r="J122" s="2"/>
      <c r="K122" s="2"/>
      <c r="L122" s="2"/>
      <c r="M122" s="2"/>
      <c r="N122" s="2"/>
      <c r="O122" s="2"/>
      <c r="P122" s="2"/>
      <c r="Q122" s="2"/>
      <c r="R122" s="2"/>
      <c r="S122" s="2"/>
      <c r="T122" s="2"/>
      <c r="U122" s="2"/>
    </row>
    <row r="123" spans="1:21" ht="12.75">
      <c r="A123" s="2"/>
      <c r="B123" s="2"/>
      <c r="C123" s="2"/>
      <c r="D123" s="2"/>
      <c r="E123" s="2"/>
      <c r="F123" s="2"/>
      <c r="G123" s="2"/>
      <c r="H123" s="2"/>
      <c r="I123" s="2"/>
      <c r="J123" s="2"/>
      <c r="K123" s="2"/>
      <c r="L123" s="2"/>
      <c r="M123" s="2"/>
      <c r="N123" s="2"/>
      <c r="O123" s="2"/>
      <c r="P123" s="2"/>
      <c r="Q123" s="2"/>
      <c r="R123" s="2"/>
      <c r="S123" s="2"/>
      <c r="T123" s="2"/>
      <c r="U123" s="2"/>
    </row>
    <row r="124" spans="1:21" ht="12.75">
      <c r="A124" s="2"/>
      <c r="B124" s="2"/>
      <c r="C124" s="2"/>
      <c r="D124" s="2"/>
      <c r="E124" s="2"/>
      <c r="F124" s="2"/>
      <c r="G124" s="2"/>
      <c r="H124" s="2"/>
      <c r="I124" s="2"/>
      <c r="J124" s="2"/>
      <c r="K124" s="2"/>
      <c r="L124" s="2"/>
      <c r="M124" s="2"/>
      <c r="N124" s="2"/>
      <c r="O124" s="2"/>
      <c r="P124" s="2"/>
      <c r="Q124" s="2"/>
      <c r="R124" s="2"/>
      <c r="S124" s="2"/>
      <c r="T124" s="2"/>
      <c r="U124" s="2"/>
    </row>
    <row r="125" spans="1:21" ht="12.75">
      <c r="A125" s="2"/>
      <c r="B125" s="2"/>
      <c r="C125" s="2"/>
      <c r="D125" s="2"/>
      <c r="E125" s="2"/>
      <c r="F125" s="2"/>
      <c r="G125" s="2"/>
      <c r="H125" s="2"/>
      <c r="I125" s="2"/>
      <c r="J125" s="2"/>
      <c r="K125" s="2"/>
      <c r="L125" s="2"/>
      <c r="M125" s="2"/>
      <c r="N125" s="2"/>
      <c r="O125" s="2"/>
      <c r="P125" s="2"/>
      <c r="Q125" s="2"/>
      <c r="R125" s="2"/>
      <c r="S125" s="2"/>
      <c r="T125" s="2"/>
      <c r="U125" s="2"/>
    </row>
  </sheetData>
  <mergeCells count="8">
    <mergeCell ref="B75:G75"/>
    <mergeCell ref="F12:G12"/>
    <mergeCell ref="A4:G4"/>
    <mergeCell ref="A5:G5"/>
    <mergeCell ref="A6:G6"/>
    <mergeCell ref="A8:G8"/>
    <mergeCell ref="A9:G9"/>
    <mergeCell ref="A10:G10"/>
  </mergeCells>
  <printOptions/>
  <pageMargins left="0.53" right="0.52" top="0.25" bottom="0.5" header="0.5" footer="0.5"/>
  <pageSetup fitToHeight="1" fitToWidth="1" horizontalDpi="600" verticalDpi="600" orientation="portrait" paperSize="9" scale="96" r:id="rId3"/>
  <legacyDrawing r:id="rId2"/>
  <oleObjects>
    <oleObject progId="Paint.Picture" shapeId="59152" r:id="rId1"/>
  </oleObjects>
</worksheet>
</file>

<file path=xl/worksheets/sheet2.xml><?xml version="1.0" encoding="utf-8"?>
<worksheet xmlns="http://schemas.openxmlformats.org/spreadsheetml/2006/main" xmlns:r="http://schemas.openxmlformats.org/officeDocument/2006/relationships">
  <sheetPr>
    <pageSetUpPr fitToPage="1"/>
  </sheetPr>
  <dimension ref="A1:E63"/>
  <sheetViews>
    <sheetView workbookViewId="0" topLeftCell="A45">
      <selection activeCell="E23" sqref="E23"/>
    </sheetView>
  </sheetViews>
  <sheetFormatPr defaultColWidth="9.140625" defaultRowHeight="12.75"/>
  <cols>
    <col min="1" max="1" width="48.28125" style="107" customWidth="1"/>
    <col min="2" max="3" width="17.7109375" style="107" customWidth="1"/>
    <col min="4" max="16384" width="9.140625" style="107" customWidth="1"/>
  </cols>
  <sheetData>
    <row r="1" spans="1:3" ht="15">
      <c r="A1" s="104"/>
      <c r="B1" s="104"/>
      <c r="C1" s="6"/>
    </row>
    <row r="2" spans="1:3" ht="15">
      <c r="A2" s="104"/>
      <c r="B2" s="104"/>
      <c r="C2" s="108"/>
    </row>
    <row r="3" spans="1:3" ht="15">
      <c r="A3" s="104"/>
      <c r="B3" s="104"/>
      <c r="C3" s="104"/>
    </row>
    <row r="4" spans="1:3" ht="15">
      <c r="A4" s="104"/>
      <c r="B4" s="104"/>
      <c r="C4" s="104"/>
    </row>
    <row r="5" spans="1:3" ht="15">
      <c r="A5" s="104"/>
      <c r="B5" s="104"/>
      <c r="C5" s="104"/>
    </row>
    <row r="6" spans="1:3" ht="12.75">
      <c r="A6" s="161" t="s">
        <v>189</v>
      </c>
      <c r="B6" s="161"/>
      <c r="C6" s="161"/>
    </row>
    <row r="7" spans="1:3" ht="12.75">
      <c r="A7" s="159" t="s">
        <v>80</v>
      </c>
      <c r="B7" s="159"/>
      <c r="C7" s="159"/>
    </row>
    <row r="8" spans="1:3" ht="12.75">
      <c r="A8" s="160" t="s">
        <v>157</v>
      </c>
      <c r="B8" s="160"/>
      <c r="C8" s="160"/>
    </row>
    <row r="9" spans="1:3" ht="12.75">
      <c r="A9" s="160" t="s">
        <v>36</v>
      </c>
      <c r="B9" s="160"/>
      <c r="C9" s="160"/>
    </row>
    <row r="10" spans="1:3" ht="12.75">
      <c r="A10" s="160" t="s">
        <v>191</v>
      </c>
      <c r="B10" s="160"/>
      <c r="C10" s="160"/>
    </row>
    <row r="11" spans="1:3" ht="12.75">
      <c r="A11" s="159" t="s">
        <v>121</v>
      </c>
      <c r="B11" s="159"/>
      <c r="C11" s="159"/>
    </row>
    <row r="12" spans="1:3" ht="12.75">
      <c r="A12" s="160"/>
      <c r="B12" s="162"/>
      <c r="C12" s="162"/>
    </row>
    <row r="13" spans="1:3" ht="12.75">
      <c r="A13" s="163" t="s">
        <v>35</v>
      </c>
      <c r="B13" s="164"/>
      <c r="C13" s="165"/>
    </row>
    <row r="14" spans="1:3" ht="12.75">
      <c r="A14" s="102"/>
      <c r="B14" s="134" t="s">
        <v>94</v>
      </c>
      <c r="C14" s="136" t="s">
        <v>37</v>
      </c>
    </row>
    <row r="15" spans="1:3" ht="12.75">
      <c r="A15" s="103"/>
      <c r="B15" s="134" t="s">
        <v>95</v>
      </c>
      <c r="C15" s="136" t="s">
        <v>97</v>
      </c>
    </row>
    <row r="16" spans="1:3" ht="12.75">
      <c r="A16" s="103"/>
      <c r="B16" s="134" t="s">
        <v>96</v>
      </c>
      <c r="C16" s="136" t="s">
        <v>98</v>
      </c>
    </row>
    <row r="17" spans="1:3" ht="12.75">
      <c r="A17" s="103"/>
      <c r="B17" s="135">
        <v>37437</v>
      </c>
      <c r="C17" s="137">
        <v>37256</v>
      </c>
    </row>
    <row r="18" spans="1:3" ht="12.75">
      <c r="A18" s="103"/>
      <c r="B18" s="134" t="s">
        <v>3</v>
      </c>
      <c r="C18" s="136" t="s">
        <v>3</v>
      </c>
    </row>
    <row r="19" spans="1:3" ht="12.75">
      <c r="A19" s="109" t="s">
        <v>158</v>
      </c>
      <c r="B19" s="110"/>
      <c r="C19" s="111"/>
    </row>
    <row r="20" spans="1:3" ht="12.75">
      <c r="A20" s="112" t="s">
        <v>190</v>
      </c>
      <c r="B20" s="113">
        <v>7552</v>
      </c>
      <c r="C20" s="114">
        <v>7656</v>
      </c>
    </row>
    <row r="21" spans="1:3" ht="12.75">
      <c r="A21" s="112" t="s">
        <v>159</v>
      </c>
      <c r="B21" s="113">
        <v>42224</v>
      </c>
      <c r="C21" s="114">
        <v>42224</v>
      </c>
    </row>
    <row r="22" spans="1:3" ht="12.75" hidden="1">
      <c r="A22" s="115" t="s">
        <v>160</v>
      </c>
      <c r="B22" s="113">
        <v>0</v>
      </c>
      <c r="C22" s="114">
        <v>0</v>
      </c>
    </row>
    <row r="23" spans="1:5" ht="12.75">
      <c r="A23" s="115" t="s">
        <v>161</v>
      </c>
      <c r="B23" s="113">
        <v>6617</v>
      </c>
      <c r="C23" s="114">
        <v>7629</v>
      </c>
      <c r="E23" s="107">
        <v>7629</v>
      </c>
    </row>
    <row r="24" spans="1:3" ht="12.75">
      <c r="A24" s="115" t="s">
        <v>162</v>
      </c>
      <c r="B24" s="113">
        <v>204750</v>
      </c>
      <c r="C24" s="114">
        <v>191779</v>
      </c>
    </row>
    <row r="25" spans="1:3" ht="12.75">
      <c r="A25" s="115" t="s">
        <v>163</v>
      </c>
      <c r="B25" s="113">
        <f>87986</f>
        <v>87986</v>
      </c>
      <c r="C25" s="114">
        <v>124426</v>
      </c>
    </row>
    <row r="26" spans="1:3" ht="12.75" hidden="1">
      <c r="A26" s="115" t="s">
        <v>164</v>
      </c>
      <c r="B26" s="113">
        <v>0</v>
      </c>
      <c r="C26" s="114">
        <v>0</v>
      </c>
    </row>
    <row r="27" spans="1:3" ht="12.75" hidden="1">
      <c r="A27" s="115" t="s">
        <v>165</v>
      </c>
      <c r="B27" s="113">
        <v>0</v>
      </c>
      <c r="C27" s="114">
        <v>0</v>
      </c>
    </row>
    <row r="28" spans="1:3" ht="12.75">
      <c r="A28" s="115" t="s">
        <v>166</v>
      </c>
      <c r="B28" s="113">
        <v>4531</v>
      </c>
      <c r="C28" s="114">
        <v>5790</v>
      </c>
    </row>
    <row r="29" spans="1:3" ht="12.75">
      <c r="A29" s="115" t="s">
        <v>167</v>
      </c>
      <c r="B29" s="113">
        <v>172024</v>
      </c>
      <c r="C29" s="114">
        <v>155421</v>
      </c>
    </row>
    <row r="30" spans="1:3" ht="12.75">
      <c r="A30" s="115" t="s">
        <v>168</v>
      </c>
      <c r="B30" s="113">
        <f>24534-1</f>
        <v>24533</v>
      </c>
      <c r="C30" s="114">
        <v>17888</v>
      </c>
    </row>
    <row r="31" spans="1:3" ht="13.5" thickBot="1">
      <c r="A31" s="115" t="s">
        <v>169</v>
      </c>
      <c r="B31" s="116">
        <f>SUM(B20:B30)</f>
        <v>550217</v>
      </c>
      <c r="C31" s="117">
        <f>SUM(C20:C30)</f>
        <v>552813</v>
      </c>
    </row>
    <row r="32" spans="1:3" ht="13.5" thickTop="1">
      <c r="A32" s="112"/>
      <c r="B32" s="110"/>
      <c r="C32" s="111"/>
    </row>
    <row r="33" spans="1:3" ht="12.75">
      <c r="A33" s="112"/>
      <c r="B33" s="110"/>
      <c r="C33" s="111"/>
    </row>
    <row r="34" spans="1:3" ht="12.75">
      <c r="A34" s="109" t="s">
        <v>170</v>
      </c>
      <c r="B34" s="110"/>
      <c r="C34" s="114"/>
    </row>
    <row r="35" spans="1:3" ht="12.75">
      <c r="A35" s="112" t="s">
        <v>171</v>
      </c>
      <c r="B35" s="113">
        <v>69</v>
      </c>
      <c r="C35" s="114">
        <v>69</v>
      </c>
    </row>
    <row r="36" spans="1:3" ht="12.75">
      <c r="A36" s="112" t="s">
        <v>172</v>
      </c>
      <c r="B36" s="113">
        <f>218236+1</f>
        <v>218237</v>
      </c>
      <c r="C36" s="114">
        <v>241693</v>
      </c>
    </row>
    <row r="37" spans="1:3" ht="12.75" hidden="1">
      <c r="A37" s="112" t="s">
        <v>173</v>
      </c>
      <c r="B37" s="113">
        <v>0</v>
      </c>
      <c r="C37" s="114">
        <v>0</v>
      </c>
    </row>
    <row r="38" spans="1:3" ht="12.75" hidden="1">
      <c r="A38" s="112" t="s">
        <v>174</v>
      </c>
      <c r="B38" s="113">
        <v>0</v>
      </c>
      <c r="C38" s="114">
        <v>0</v>
      </c>
    </row>
    <row r="39" spans="1:3" ht="12.75">
      <c r="A39" s="112" t="s">
        <v>175</v>
      </c>
      <c r="B39" s="113">
        <v>24000</v>
      </c>
      <c r="C39" s="114">
        <v>20807</v>
      </c>
    </row>
    <row r="40" spans="1:3" ht="12.75" hidden="1">
      <c r="A40" s="112" t="s">
        <v>176</v>
      </c>
      <c r="B40" s="113">
        <v>0</v>
      </c>
      <c r="C40" s="114">
        <v>0</v>
      </c>
    </row>
    <row r="41" spans="1:3" ht="12.75">
      <c r="A41" s="112" t="s">
        <v>177</v>
      </c>
      <c r="B41" s="118">
        <v>5978</v>
      </c>
      <c r="C41" s="119">
        <v>5978</v>
      </c>
    </row>
    <row r="42" spans="1:3" ht="12.75">
      <c r="A42" s="112"/>
      <c r="B42" s="120">
        <f>SUM(B35:B41)</f>
        <v>248284</v>
      </c>
      <c r="C42" s="121">
        <f>SUM(C35:C41)</f>
        <v>268547</v>
      </c>
    </row>
    <row r="43" spans="1:3" ht="12.75">
      <c r="A43" s="112"/>
      <c r="B43" s="110"/>
      <c r="C43" s="111"/>
    </row>
    <row r="44" spans="1:3" ht="12.75">
      <c r="A44" s="109" t="s">
        <v>178</v>
      </c>
      <c r="B44" s="110"/>
      <c r="C44" s="111"/>
    </row>
    <row r="45" spans="1:3" ht="12.75">
      <c r="A45" s="112" t="s">
        <v>179</v>
      </c>
      <c r="B45" s="113">
        <v>63243</v>
      </c>
      <c r="C45" s="114">
        <v>60091</v>
      </c>
    </row>
    <row r="46" spans="1:3" ht="12.75">
      <c r="A46" s="112" t="s">
        <v>180</v>
      </c>
      <c r="B46" s="122">
        <f>SUM(B42:B45)</f>
        <v>311527</v>
      </c>
      <c r="C46" s="123">
        <f>SUM(C42:C45)</f>
        <v>328638</v>
      </c>
    </row>
    <row r="47" spans="1:3" ht="12.75">
      <c r="A47" s="112"/>
      <c r="B47" s="110"/>
      <c r="C47" s="111"/>
    </row>
    <row r="48" spans="1:3" ht="12.75">
      <c r="A48" s="112"/>
      <c r="B48" s="110"/>
      <c r="C48" s="111"/>
    </row>
    <row r="49" spans="1:3" ht="12.75">
      <c r="A49" s="109" t="s">
        <v>181</v>
      </c>
      <c r="B49" s="110"/>
      <c r="C49" s="111"/>
    </row>
    <row r="50" spans="1:3" ht="12.75">
      <c r="A50" s="112" t="s">
        <v>182</v>
      </c>
      <c r="B50" s="113">
        <v>104566</v>
      </c>
      <c r="C50" s="114">
        <v>103777</v>
      </c>
    </row>
    <row r="51" spans="1:3" ht="12.75">
      <c r="A51" s="112" t="s">
        <v>183</v>
      </c>
      <c r="B51" s="113">
        <v>22724</v>
      </c>
      <c r="C51" s="114">
        <v>22014</v>
      </c>
    </row>
    <row r="52" spans="1:3" ht="12.75">
      <c r="A52" s="112" t="s">
        <v>188</v>
      </c>
      <c r="B52" s="113">
        <v>-2715</v>
      </c>
      <c r="C52" s="114">
        <v>-2741</v>
      </c>
    </row>
    <row r="53" spans="1:3" ht="12.75">
      <c r="A53" s="112" t="s">
        <v>184</v>
      </c>
      <c r="B53" s="113">
        <v>89425</v>
      </c>
      <c r="C53" s="114">
        <v>78656</v>
      </c>
    </row>
    <row r="54" spans="1:3" ht="12.75">
      <c r="A54" s="112"/>
      <c r="B54" s="122">
        <f>SUM(B50:B53)</f>
        <v>214000</v>
      </c>
      <c r="C54" s="123">
        <f>SUM(C50:C53)</f>
        <v>201706</v>
      </c>
    </row>
    <row r="55" spans="1:3" ht="12.75">
      <c r="A55" s="112"/>
      <c r="B55" s="120"/>
      <c r="C55" s="111"/>
    </row>
    <row r="56" spans="1:3" ht="12.75">
      <c r="A56" s="109" t="s">
        <v>185</v>
      </c>
      <c r="B56" s="118">
        <v>24690</v>
      </c>
      <c r="C56" s="124">
        <v>22469</v>
      </c>
    </row>
    <row r="57" spans="1:3" ht="12.75">
      <c r="A57" s="109"/>
      <c r="B57" s="110"/>
      <c r="C57" s="125"/>
    </row>
    <row r="58" spans="1:3" ht="13.5" thickBot="1">
      <c r="A58" s="112" t="s">
        <v>186</v>
      </c>
      <c r="B58" s="126">
        <f>SUM(B54:B56)+B46</f>
        <v>550217</v>
      </c>
      <c r="C58" s="127">
        <f>SUM(C54:C56)+C46</f>
        <v>552813</v>
      </c>
    </row>
    <row r="59" spans="1:3" ht="13.5" thickTop="1">
      <c r="A59" s="112"/>
      <c r="B59" s="110"/>
      <c r="C59" s="111"/>
    </row>
    <row r="60" spans="1:3" ht="12.75">
      <c r="A60" s="96" t="s">
        <v>187</v>
      </c>
      <c r="B60" s="128">
        <f>+B54/B50</f>
        <v>2.046554329323107</v>
      </c>
      <c r="C60" s="129">
        <f>+C54/C50</f>
        <v>1.943648399934475</v>
      </c>
    </row>
    <row r="63" ht="12.75">
      <c r="B63" s="148">
        <f>+B58-B31</f>
        <v>0</v>
      </c>
    </row>
  </sheetData>
  <mergeCells count="8">
    <mergeCell ref="A10:C10"/>
    <mergeCell ref="A11:C11"/>
    <mergeCell ref="A12:C12"/>
    <mergeCell ref="A13:C13"/>
    <mergeCell ref="A6:C6"/>
    <mergeCell ref="A7:C7"/>
    <mergeCell ref="A8:C8"/>
    <mergeCell ref="A9:C9"/>
  </mergeCells>
  <printOptions/>
  <pageMargins left="1.25" right="0.75" top="0.25" bottom="0.5" header="0.5" footer="0.5"/>
  <pageSetup fitToHeight="1" fitToWidth="1" horizontalDpi="600" verticalDpi="600" orientation="portrait" r:id="rId3"/>
  <legacyDrawing r:id="rId2"/>
  <oleObjects>
    <oleObject progId="Paint.Picture" shapeId="1963175" r:id="rId1"/>
  </oleObjects>
</worksheet>
</file>

<file path=xl/worksheets/sheet3.xml><?xml version="1.0" encoding="utf-8"?>
<worksheet xmlns="http://schemas.openxmlformats.org/spreadsheetml/2006/main" xmlns:r="http://schemas.openxmlformats.org/officeDocument/2006/relationships">
  <sheetPr>
    <pageSetUpPr fitToPage="1"/>
  </sheetPr>
  <dimension ref="A1:J154"/>
  <sheetViews>
    <sheetView workbookViewId="0" topLeftCell="A82">
      <selection activeCell="C137" sqref="C137"/>
    </sheetView>
  </sheetViews>
  <sheetFormatPr defaultColWidth="9.140625" defaultRowHeight="12.75"/>
  <cols>
    <col min="1" max="1" width="5.28125" style="7" customWidth="1"/>
    <col min="2" max="2" width="13.57421875" style="2" customWidth="1"/>
    <col min="3" max="5" width="10.00390625" style="2" customWidth="1"/>
    <col min="6" max="6" width="11.00390625" style="2" customWidth="1"/>
    <col min="7" max="7" width="11.140625" style="2" customWidth="1"/>
    <col min="8" max="8" width="12.8515625" style="2" customWidth="1"/>
    <col min="9" max="9" width="13.00390625" style="2" customWidth="1"/>
    <col min="10" max="10" width="10.57421875" style="2" customWidth="1"/>
    <col min="11" max="16384" width="9.140625" style="2" customWidth="1"/>
  </cols>
  <sheetData>
    <row r="1" spans="1:10" ht="12.75">
      <c r="A1" s="1" t="s">
        <v>40</v>
      </c>
      <c r="J1" s="3"/>
    </row>
    <row r="2" spans="1:10" ht="12.75">
      <c r="A2" s="1"/>
      <c r="J2" s="4"/>
    </row>
    <row r="3" spans="1:2" ht="12.75">
      <c r="A3" s="5" t="s">
        <v>39</v>
      </c>
      <c r="B3" s="6" t="s">
        <v>67</v>
      </c>
    </row>
    <row r="4" spans="2:10" ht="12.75">
      <c r="B4" s="168" t="s">
        <v>153</v>
      </c>
      <c r="C4" s="168"/>
      <c r="D4" s="168"/>
      <c r="E4" s="168"/>
      <c r="F4" s="168"/>
      <c r="G4" s="168"/>
      <c r="H4" s="168"/>
      <c r="I4" s="168"/>
      <c r="J4" s="168"/>
    </row>
    <row r="5" spans="1:10" ht="12.75">
      <c r="A5" s="9"/>
      <c r="B5" s="170"/>
      <c r="C5" s="170"/>
      <c r="D5" s="170"/>
      <c r="E5" s="170"/>
      <c r="F5" s="170"/>
      <c r="G5" s="170"/>
      <c r="H5" s="170"/>
      <c r="I5" s="170"/>
      <c r="J5" s="170"/>
    </row>
    <row r="6" spans="1:10" ht="13.5" hidden="1">
      <c r="A6" s="9"/>
      <c r="B6" s="11" t="s">
        <v>124</v>
      </c>
      <c r="C6" s="12"/>
      <c r="D6" s="12"/>
      <c r="E6" s="12"/>
      <c r="F6" s="8"/>
      <c r="G6" s="8"/>
      <c r="H6" s="8"/>
      <c r="I6" s="8"/>
      <c r="J6" s="8"/>
    </row>
    <row r="7" spans="1:10" ht="12.75" customHeight="1" hidden="1">
      <c r="A7" s="9"/>
      <c r="B7" s="168" t="s">
        <v>123</v>
      </c>
      <c r="C7" s="168"/>
      <c r="D7" s="168"/>
      <c r="E7" s="168"/>
      <c r="F7" s="168"/>
      <c r="G7" s="168"/>
      <c r="H7" s="168"/>
      <c r="I7" s="168"/>
      <c r="J7" s="168"/>
    </row>
    <row r="8" spans="1:10" ht="12.75" hidden="1">
      <c r="A8" s="9"/>
      <c r="B8" s="168"/>
      <c r="C8" s="168"/>
      <c r="D8" s="168"/>
      <c r="E8" s="168"/>
      <c r="F8" s="168"/>
      <c r="G8" s="168"/>
      <c r="H8" s="168"/>
      <c r="I8" s="168"/>
      <c r="J8" s="168"/>
    </row>
    <row r="9" spans="1:10" ht="12.75" hidden="1">
      <c r="A9" s="9"/>
      <c r="B9" s="168"/>
      <c r="C9" s="168"/>
      <c r="D9" s="168"/>
      <c r="E9" s="168"/>
      <c r="F9" s="168"/>
      <c r="G9" s="168"/>
      <c r="H9" s="168"/>
      <c r="I9" s="168"/>
      <c r="J9" s="168"/>
    </row>
    <row r="10" spans="1:10" ht="12.75" hidden="1">
      <c r="A10" s="9"/>
      <c r="B10" s="168"/>
      <c r="C10" s="168"/>
      <c r="D10" s="168"/>
      <c r="E10" s="168"/>
      <c r="F10" s="168"/>
      <c r="G10" s="168"/>
      <c r="H10" s="168"/>
      <c r="I10" s="168"/>
      <c r="J10" s="168"/>
    </row>
    <row r="11" spans="1:10" ht="12.75" hidden="1">
      <c r="A11" s="9"/>
      <c r="B11" s="8"/>
      <c r="C11" s="8"/>
      <c r="D11" s="8"/>
      <c r="E11" s="8"/>
      <c r="F11" s="8"/>
      <c r="G11" s="8"/>
      <c r="H11" s="8"/>
      <c r="I11" s="8"/>
      <c r="J11" s="8"/>
    </row>
    <row r="12" spans="1:10" ht="12.75" customHeight="1" hidden="1">
      <c r="A12" s="9"/>
      <c r="B12" s="168" t="s">
        <v>128</v>
      </c>
      <c r="C12" s="168"/>
      <c r="D12" s="168"/>
      <c r="E12" s="168"/>
      <c r="F12" s="168"/>
      <c r="G12" s="168"/>
      <c r="H12" s="168"/>
      <c r="I12" s="168"/>
      <c r="J12" s="168"/>
    </row>
    <row r="13" spans="1:10" ht="12.75" hidden="1">
      <c r="A13" s="9"/>
      <c r="B13" s="168"/>
      <c r="C13" s="168"/>
      <c r="D13" s="168"/>
      <c r="E13" s="168"/>
      <c r="F13" s="168"/>
      <c r="G13" s="168"/>
      <c r="H13" s="168"/>
      <c r="I13" s="168"/>
      <c r="J13" s="168"/>
    </row>
    <row r="14" spans="1:10" ht="12.75" hidden="1">
      <c r="A14" s="9"/>
      <c r="B14" s="168"/>
      <c r="C14" s="168"/>
      <c r="D14" s="168"/>
      <c r="E14" s="168"/>
      <c r="F14" s="168"/>
      <c r="G14" s="168"/>
      <c r="H14" s="168"/>
      <c r="I14" s="168"/>
      <c r="J14" s="168"/>
    </row>
    <row r="15" spans="1:10" ht="12.75" customHeight="1" hidden="1">
      <c r="A15" s="9"/>
      <c r="B15" s="168" t="s">
        <v>129</v>
      </c>
      <c r="C15" s="168"/>
      <c r="D15" s="168"/>
      <c r="E15" s="168"/>
      <c r="F15" s="168"/>
      <c r="G15" s="168"/>
      <c r="H15" s="168"/>
      <c r="I15" s="168"/>
      <c r="J15" s="168"/>
    </row>
    <row r="16" spans="1:10" ht="12.75" hidden="1">
      <c r="A16" s="9"/>
      <c r="B16" s="168"/>
      <c r="C16" s="168"/>
      <c r="D16" s="168"/>
      <c r="E16" s="168"/>
      <c r="F16" s="168"/>
      <c r="G16" s="168"/>
      <c r="H16" s="168"/>
      <c r="I16" s="168"/>
      <c r="J16" s="168"/>
    </row>
    <row r="17" spans="1:10" ht="12.75">
      <c r="A17" s="9"/>
      <c r="B17" s="8"/>
      <c r="C17" s="8"/>
      <c r="D17" s="8"/>
      <c r="E17" s="8"/>
      <c r="F17" s="8"/>
      <c r="G17" s="8"/>
      <c r="H17" s="8"/>
      <c r="I17" s="8"/>
      <c r="J17" s="8"/>
    </row>
    <row r="18" spans="1:10" ht="12.75">
      <c r="A18" s="13" t="s">
        <v>41</v>
      </c>
      <c r="B18" s="14" t="s">
        <v>68</v>
      </c>
      <c r="C18" s="15"/>
      <c r="D18" s="15"/>
      <c r="E18" s="15"/>
      <c r="F18" s="15"/>
      <c r="G18" s="15"/>
      <c r="H18" s="15"/>
      <c r="I18" s="15"/>
      <c r="J18" s="15"/>
    </row>
    <row r="19" spans="2:10" ht="12.75">
      <c r="B19" s="168" t="s">
        <v>194</v>
      </c>
      <c r="C19" s="168"/>
      <c r="D19" s="168"/>
      <c r="E19" s="168"/>
      <c r="F19" s="168"/>
      <c r="G19" s="168"/>
      <c r="H19" s="168"/>
      <c r="I19" s="168"/>
      <c r="J19" s="168"/>
    </row>
    <row r="20" spans="2:10" ht="12.75" customHeight="1">
      <c r="B20" s="8"/>
      <c r="C20" s="8"/>
      <c r="D20" s="8"/>
      <c r="E20" s="8"/>
      <c r="F20" s="8"/>
      <c r="G20" s="8"/>
      <c r="H20" s="8"/>
      <c r="I20" s="8"/>
      <c r="J20" s="8"/>
    </row>
    <row r="21" spans="1:10" ht="12.75" customHeight="1">
      <c r="A21" s="5" t="s">
        <v>42</v>
      </c>
      <c r="B21" s="14" t="s">
        <v>69</v>
      </c>
      <c r="C21" s="15"/>
      <c r="D21" s="15"/>
      <c r="E21" s="15"/>
      <c r="F21" s="15"/>
      <c r="G21" s="15"/>
      <c r="H21" s="15"/>
      <c r="I21" s="15"/>
      <c r="J21" s="15"/>
    </row>
    <row r="22" spans="2:10" ht="12.75" customHeight="1">
      <c r="B22" s="168" t="s">
        <v>195</v>
      </c>
      <c r="C22" s="168"/>
      <c r="D22" s="168"/>
      <c r="E22" s="168"/>
      <c r="F22" s="168"/>
      <c r="G22" s="168"/>
      <c r="H22" s="168"/>
      <c r="I22" s="168"/>
      <c r="J22" s="168"/>
    </row>
    <row r="23" spans="1:10" ht="12.75">
      <c r="A23" s="9"/>
      <c r="B23" s="15"/>
      <c r="C23" s="15"/>
      <c r="D23" s="15"/>
      <c r="E23" s="15"/>
      <c r="F23" s="15"/>
      <c r="G23" s="15"/>
      <c r="H23" s="15"/>
      <c r="I23" s="15"/>
      <c r="J23" s="15"/>
    </row>
    <row r="24" spans="1:10" ht="12.75">
      <c r="A24" s="5" t="s">
        <v>43</v>
      </c>
      <c r="B24" s="16" t="s">
        <v>27</v>
      </c>
      <c r="C24" s="15"/>
      <c r="D24" s="15"/>
      <c r="E24" s="15"/>
      <c r="F24" s="15"/>
      <c r="G24" s="15"/>
      <c r="H24" s="15"/>
      <c r="I24" s="15"/>
      <c r="J24" s="15"/>
    </row>
    <row r="25" spans="1:9" ht="12.75">
      <c r="A25" s="9"/>
      <c r="B25" s="8"/>
      <c r="C25" s="8"/>
      <c r="D25" s="8"/>
      <c r="E25" s="8"/>
      <c r="F25" s="144" t="s">
        <v>87</v>
      </c>
      <c r="G25" s="144"/>
      <c r="H25" s="171" t="s">
        <v>4</v>
      </c>
      <c r="I25" s="172"/>
    </row>
    <row r="26" spans="1:9" ht="12.75">
      <c r="A26" s="9"/>
      <c r="B26" s="8"/>
      <c r="C26" s="8"/>
      <c r="D26" s="8"/>
      <c r="E26" s="8"/>
      <c r="F26" s="134" t="s">
        <v>6</v>
      </c>
      <c r="G26" s="134" t="s">
        <v>88</v>
      </c>
      <c r="H26" s="134" t="s">
        <v>1</v>
      </c>
      <c r="I26" s="134" t="s">
        <v>2</v>
      </c>
    </row>
    <row r="27" spans="1:9" ht="12.75">
      <c r="A27" s="9"/>
      <c r="B27" s="8"/>
      <c r="C27" s="8"/>
      <c r="D27" s="8"/>
      <c r="E27" s="8"/>
      <c r="F27" s="134" t="s">
        <v>5</v>
      </c>
      <c r="G27" s="134" t="s">
        <v>5</v>
      </c>
      <c r="H27" s="134" t="s">
        <v>5</v>
      </c>
      <c r="I27" s="134" t="s">
        <v>8</v>
      </c>
    </row>
    <row r="28" spans="1:9" ht="12.75">
      <c r="A28" s="9"/>
      <c r="B28" s="8"/>
      <c r="C28" s="8"/>
      <c r="D28" s="8"/>
      <c r="E28" s="8"/>
      <c r="F28" s="134" t="s">
        <v>193</v>
      </c>
      <c r="G28" s="134" t="str">
        <f>+F28</f>
        <v>2nd Quarter</v>
      </c>
      <c r="H28" s="134" t="s">
        <v>7</v>
      </c>
      <c r="I28" s="134" t="s">
        <v>9</v>
      </c>
    </row>
    <row r="29" spans="1:9" ht="12.75">
      <c r="A29" s="9"/>
      <c r="B29" s="8"/>
      <c r="C29" s="8"/>
      <c r="D29" s="8"/>
      <c r="E29" s="8"/>
      <c r="F29" s="145">
        <v>37437</v>
      </c>
      <c r="G29" s="145">
        <v>37072</v>
      </c>
      <c r="H29" s="145">
        <f>+F29</f>
        <v>37437</v>
      </c>
      <c r="I29" s="145">
        <f>+G29</f>
        <v>37072</v>
      </c>
    </row>
    <row r="30" spans="1:9" ht="12.75">
      <c r="A30" s="9"/>
      <c r="B30" s="8"/>
      <c r="C30" s="8"/>
      <c r="D30" s="8"/>
      <c r="E30" s="8"/>
      <c r="F30" s="134" t="s">
        <v>3</v>
      </c>
      <c r="G30" s="134" t="s">
        <v>3</v>
      </c>
      <c r="H30" s="134" t="s">
        <v>3</v>
      </c>
      <c r="I30" s="134" t="s">
        <v>3</v>
      </c>
    </row>
    <row r="31" spans="1:10" ht="12.75" hidden="1">
      <c r="A31" s="9"/>
      <c r="B31" s="74" t="s">
        <v>25</v>
      </c>
      <c r="C31" s="82"/>
      <c r="D31" s="82"/>
      <c r="E31" s="82"/>
      <c r="F31" s="84"/>
      <c r="G31" s="82"/>
      <c r="H31" s="146"/>
      <c r="I31" s="146"/>
      <c r="J31" s="8"/>
    </row>
    <row r="32" spans="1:9" ht="12.75" hidden="1">
      <c r="A32" s="9"/>
      <c r="B32" s="74" t="s">
        <v>16</v>
      </c>
      <c r="F32" s="82">
        <f>+PL!C43</f>
        <v>11345</v>
      </c>
      <c r="G32" s="82">
        <f>+PL!E43</f>
        <v>9179</v>
      </c>
      <c r="H32" s="82">
        <f>+PL!F43</f>
        <v>18740</v>
      </c>
      <c r="I32" s="82">
        <f>+PL!G43</f>
        <v>18985</v>
      </c>
    </row>
    <row r="33" spans="1:9" ht="12.75" hidden="1">
      <c r="A33" s="9"/>
      <c r="B33" s="74" t="s">
        <v>27</v>
      </c>
      <c r="F33" s="82"/>
      <c r="G33" s="82"/>
      <c r="H33" s="82"/>
      <c r="I33" s="82"/>
    </row>
    <row r="34" spans="1:9" ht="12.75">
      <c r="A34" s="9"/>
      <c r="B34" s="74"/>
      <c r="F34" s="82"/>
      <c r="G34" s="82"/>
      <c r="H34" s="82"/>
      <c r="I34" s="82"/>
    </row>
    <row r="35" spans="1:9" ht="13.5" thickBot="1">
      <c r="A35" s="9"/>
      <c r="B35" s="74" t="s">
        <v>210</v>
      </c>
      <c r="F35" s="147">
        <f>-PL!C45+F36</f>
        <v>3767</v>
      </c>
      <c r="G35" s="147">
        <f>-PL!E45</f>
        <v>2180</v>
      </c>
      <c r="H35" s="147">
        <f>-PL!F45+H36</f>
        <v>5750</v>
      </c>
      <c r="I35" s="147">
        <f>-PL!G45</f>
        <v>4837</v>
      </c>
    </row>
    <row r="36" spans="1:9" ht="12.75" hidden="1">
      <c r="A36" s="9"/>
      <c r="B36" s="22" t="s">
        <v>149</v>
      </c>
      <c r="C36" s="21"/>
      <c r="D36" s="21"/>
      <c r="E36" s="21"/>
      <c r="F36" s="20"/>
      <c r="G36" s="20"/>
      <c r="H36" s="20"/>
      <c r="I36" s="20"/>
    </row>
    <row r="37" spans="1:9" ht="13.5" hidden="1" thickBot="1">
      <c r="A37" s="9"/>
      <c r="B37" s="22"/>
      <c r="C37" s="21"/>
      <c r="D37" s="21"/>
      <c r="E37" s="21" t="s">
        <v>135</v>
      </c>
      <c r="F37" s="23">
        <f>SUM(F35:F36)</f>
        <v>3767</v>
      </c>
      <c r="G37" s="23">
        <f>SUM(G35:G36)</f>
        <v>2180</v>
      </c>
      <c r="H37" s="23">
        <f>SUM(H35:H36)</f>
        <v>5750</v>
      </c>
      <c r="I37" s="23">
        <f>SUM(I35:I36)</f>
        <v>4837</v>
      </c>
    </row>
    <row r="38" spans="1:10" ht="3" customHeight="1" hidden="1">
      <c r="A38" s="9"/>
      <c r="B38" s="131" t="s">
        <v>148</v>
      </c>
      <c r="C38" s="8"/>
      <c r="D38" s="8"/>
      <c r="E38" s="8"/>
      <c r="F38" s="130">
        <f>-F35/PL!C43</f>
        <v>-0.33204054649625386</v>
      </c>
      <c r="G38" s="130"/>
      <c r="H38" s="130">
        <f>-H35/PL!F43</f>
        <v>-0.3068303094983991</v>
      </c>
      <c r="I38" s="24"/>
      <c r="J38" s="8"/>
    </row>
    <row r="39" spans="1:10" ht="13.5" thickTop="1">
      <c r="A39" s="9"/>
      <c r="B39" s="8"/>
      <c r="C39" s="8"/>
      <c r="D39" s="8"/>
      <c r="E39" s="8"/>
      <c r="F39" s="24"/>
      <c r="G39" s="24"/>
      <c r="H39" s="24"/>
      <c r="I39" s="24"/>
      <c r="J39" s="8"/>
    </row>
    <row r="40" spans="1:10" ht="12.75">
      <c r="A40" s="9"/>
      <c r="B40" s="168" t="s">
        <v>213</v>
      </c>
      <c r="C40" s="169"/>
      <c r="D40" s="169"/>
      <c r="E40" s="169"/>
      <c r="F40" s="169"/>
      <c r="G40" s="169"/>
      <c r="H40" s="169"/>
      <c r="I40" s="169"/>
      <c r="J40" s="169"/>
    </row>
    <row r="41" spans="1:10" ht="12.75">
      <c r="A41" s="9"/>
      <c r="B41" s="169"/>
      <c r="C41" s="169"/>
      <c r="D41" s="169"/>
      <c r="E41" s="169"/>
      <c r="F41" s="169"/>
      <c r="G41" s="169"/>
      <c r="H41" s="169"/>
      <c r="I41" s="169"/>
      <c r="J41" s="169"/>
    </row>
    <row r="42" spans="1:10" ht="12.75">
      <c r="A42" s="9"/>
      <c r="B42" s="8"/>
      <c r="C42" s="8"/>
      <c r="D42" s="8"/>
      <c r="E42" s="8"/>
      <c r="F42" s="8"/>
      <c r="G42" s="8"/>
      <c r="H42" s="8"/>
      <c r="I42" s="8"/>
      <c r="J42" s="8"/>
    </row>
    <row r="43" spans="1:10" ht="12.75">
      <c r="A43" s="5" t="s">
        <v>44</v>
      </c>
      <c r="B43" s="14" t="s">
        <v>99</v>
      </c>
      <c r="C43" s="15"/>
      <c r="D43" s="15"/>
      <c r="E43" s="15"/>
      <c r="F43" s="15"/>
      <c r="G43" s="15"/>
      <c r="H43" s="15"/>
      <c r="I43" s="15"/>
      <c r="J43" s="15"/>
    </row>
    <row r="44" spans="2:10" ht="12.75" customHeight="1">
      <c r="B44" s="173" t="s">
        <v>196</v>
      </c>
      <c r="C44" s="173"/>
      <c r="D44" s="173"/>
      <c r="E44" s="173"/>
      <c r="F44" s="173"/>
      <c r="G44" s="173"/>
      <c r="H44" s="173"/>
      <c r="I44" s="173"/>
      <c r="J44" s="173"/>
    </row>
    <row r="45" spans="1:10" ht="12.75">
      <c r="A45" s="9"/>
      <c r="B45" s="173"/>
      <c r="C45" s="173"/>
      <c r="D45" s="173"/>
      <c r="E45" s="173"/>
      <c r="F45" s="173"/>
      <c r="G45" s="173"/>
      <c r="H45" s="173"/>
      <c r="I45" s="173"/>
      <c r="J45" s="173"/>
    </row>
    <row r="46" spans="1:10" ht="12.75">
      <c r="A46" s="5" t="s">
        <v>45</v>
      </c>
      <c r="B46" s="26" t="s">
        <v>138</v>
      </c>
      <c r="C46" s="27"/>
      <c r="D46" s="27"/>
      <c r="E46" s="27"/>
      <c r="F46" s="27"/>
      <c r="G46" s="27"/>
      <c r="H46" s="27"/>
      <c r="I46" s="27"/>
      <c r="J46" s="27"/>
    </row>
    <row r="47" spans="2:10" ht="12.75" customHeight="1">
      <c r="B47" s="174" t="s">
        <v>139</v>
      </c>
      <c r="C47" s="175"/>
      <c r="D47" s="175"/>
      <c r="E47" s="175"/>
      <c r="F47" s="175"/>
      <c r="G47" s="175"/>
      <c r="H47" s="175"/>
      <c r="I47" s="175"/>
      <c r="J47" s="175"/>
    </row>
    <row r="48" spans="2:10" ht="12.75" customHeight="1">
      <c r="B48" s="176"/>
      <c r="C48" s="176"/>
      <c r="D48" s="176"/>
      <c r="E48" s="176"/>
      <c r="F48" s="176"/>
      <c r="G48" s="176"/>
      <c r="H48" s="176"/>
      <c r="I48" s="176"/>
      <c r="J48" s="176"/>
    </row>
    <row r="49" spans="2:10" ht="12.75" customHeight="1">
      <c r="B49" s="176"/>
      <c r="C49" s="176"/>
      <c r="D49" s="176"/>
      <c r="E49" s="176"/>
      <c r="F49" s="176"/>
      <c r="G49" s="176"/>
      <c r="H49" s="176"/>
      <c r="I49" s="176"/>
      <c r="J49" s="176"/>
    </row>
    <row r="50" spans="1:10" ht="12.75" customHeight="1">
      <c r="A50" s="5" t="s">
        <v>46</v>
      </c>
      <c r="B50" s="14" t="s">
        <v>70</v>
      </c>
      <c r="C50" s="15"/>
      <c r="D50" s="15"/>
      <c r="E50" s="15"/>
      <c r="F50" s="15"/>
      <c r="G50" s="15"/>
      <c r="H50" s="15"/>
      <c r="I50" s="15"/>
      <c r="J50" s="15"/>
    </row>
    <row r="51" spans="1:10" ht="12.75" customHeight="1">
      <c r="A51" s="7" t="s">
        <v>114</v>
      </c>
      <c r="B51" s="168" t="s">
        <v>197</v>
      </c>
      <c r="C51" s="168"/>
      <c r="D51" s="168"/>
      <c r="E51" s="168"/>
      <c r="F51" s="168"/>
      <c r="G51" s="168"/>
      <c r="H51" s="168"/>
      <c r="I51" s="168"/>
      <c r="J51" s="168"/>
    </row>
    <row r="52" spans="1:10" ht="12.75" customHeight="1">
      <c r="A52" s="9"/>
      <c r="B52" s="168"/>
      <c r="C52" s="168"/>
      <c r="D52" s="168"/>
      <c r="E52" s="168"/>
      <c r="F52" s="168"/>
      <c r="G52" s="168"/>
      <c r="H52" s="168"/>
      <c r="I52" s="168"/>
      <c r="J52" s="168"/>
    </row>
    <row r="53" spans="1:10" ht="6.75" customHeight="1">
      <c r="A53" s="9"/>
      <c r="B53" s="170"/>
      <c r="C53" s="170"/>
      <c r="D53" s="170"/>
      <c r="E53" s="170"/>
      <c r="F53" s="170"/>
      <c r="G53" s="170"/>
      <c r="H53" s="170"/>
      <c r="I53" s="170"/>
      <c r="J53" s="170"/>
    </row>
    <row r="54" spans="1:10" ht="12.75" customHeight="1">
      <c r="A54" s="9"/>
      <c r="B54" s="8"/>
      <c r="C54" s="8"/>
      <c r="D54" s="8"/>
      <c r="E54" s="8"/>
      <c r="F54" s="8"/>
      <c r="G54" s="28" t="s">
        <v>81</v>
      </c>
      <c r="H54" s="8"/>
      <c r="I54" s="8"/>
      <c r="J54" s="8"/>
    </row>
    <row r="55" spans="1:10" ht="12.75" customHeight="1" thickBot="1">
      <c r="A55" s="9"/>
      <c r="B55" s="12" t="s">
        <v>111</v>
      </c>
      <c r="C55" s="8"/>
      <c r="D55" s="8"/>
      <c r="E55" s="8"/>
      <c r="F55" s="8"/>
      <c r="G55" s="29">
        <v>3760</v>
      </c>
      <c r="H55" s="8"/>
      <c r="I55" s="8"/>
      <c r="J55" s="8"/>
    </row>
    <row r="56" spans="1:10" ht="6.75" customHeight="1" thickTop="1">
      <c r="A56" s="9"/>
      <c r="B56" s="12"/>
      <c r="C56" s="8"/>
      <c r="D56" s="8"/>
      <c r="E56" s="8"/>
      <c r="F56" s="8"/>
      <c r="G56" s="30"/>
      <c r="H56" s="8"/>
      <c r="I56" s="8"/>
      <c r="J56" s="8"/>
    </row>
    <row r="57" spans="1:10" ht="12.75" customHeight="1" thickBot="1">
      <c r="A57" s="9"/>
      <c r="B57" s="12" t="s">
        <v>112</v>
      </c>
      <c r="C57" s="8"/>
      <c r="D57" s="8"/>
      <c r="E57" s="8"/>
      <c r="F57" s="8"/>
      <c r="G57" s="29">
        <v>4465</v>
      </c>
      <c r="H57" s="8"/>
      <c r="I57" s="8"/>
      <c r="J57" s="8"/>
    </row>
    <row r="58" spans="1:10" ht="7.5" customHeight="1" thickTop="1">
      <c r="A58" s="9"/>
      <c r="B58" s="12"/>
      <c r="C58" s="8"/>
      <c r="D58" s="8"/>
      <c r="E58" s="8"/>
      <c r="F58" s="8"/>
      <c r="G58" s="30"/>
      <c r="H58" s="8"/>
      <c r="I58" s="8"/>
      <c r="J58" s="8"/>
    </row>
    <row r="59" spans="1:10" ht="12.75" customHeight="1" thickBot="1">
      <c r="A59" s="9"/>
      <c r="B59" s="12" t="s">
        <v>113</v>
      </c>
      <c r="C59" s="8"/>
      <c r="D59" s="8"/>
      <c r="E59" s="8"/>
      <c r="F59" s="8"/>
      <c r="G59" s="29">
        <v>705</v>
      </c>
      <c r="H59" s="8"/>
      <c r="I59" s="8"/>
      <c r="J59" s="8"/>
    </row>
    <row r="60" spans="1:10" ht="12.75" customHeight="1" thickTop="1">
      <c r="A60" s="9"/>
      <c r="B60" s="12"/>
      <c r="C60" s="8"/>
      <c r="D60" s="8"/>
      <c r="E60" s="8"/>
      <c r="F60" s="8"/>
      <c r="G60" s="8"/>
      <c r="H60" s="8"/>
      <c r="I60" s="8"/>
      <c r="J60" s="8"/>
    </row>
    <row r="61" spans="1:10" ht="12.75" customHeight="1">
      <c r="A61" s="7" t="s">
        <v>14</v>
      </c>
      <c r="B61" s="168" t="s">
        <v>198</v>
      </c>
      <c r="C61" s="168"/>
      <c r="D61" s="168"/>
      <c r="E61" s="168"/>
      <c r="F61" s="168"/>
      <c r="G61" s="168"/>
      <c r="H61" s="168"/>
      <c r="I61" s="168"/>
      <c r="J61" s="168"/>
    </row>
    <row r="62" spans="2:10" ht="12.75" customHeight="1">
      <c r="B62" s="168"/>
      <c r="C62" s="168"/>
      <c r="D62" s="168"/>
      <c r="E62" s="168"/>
      <c r="F62" s="168"/>
      <c r="G62" s="168"/>
      <c r="H62" s="168"/>
      <c r="I62" s="168"/>
      <c r="J62" s="168"/>
    </row>
    <row r="63" spans="2:10" ht="12.75" customHeight="1">
      <c r="B63" s="8"/>
      <c r="C63" s="8"/>
      <c r="D63" s="8"/>
      <c r="E63" s="8"/>
      <c r="F63" s="8"/>
      <c r="G63" s="28" t="s">
        <v>81</v>
      </c>
      <c r="H63" s="8"/>
      <c r="I63" s="8"/>
      <c r="J63" s="8"/>
    </row>
    <row r="64" spans="2:10" ht="12.75" customHeight="1" thickBot="1">
      <c r="B64" s="12" t="s">
        <v>115</v>
      </c>
      <c r="C64" s="8"/>
      <c r="D64" s="8"/>
      <c r="E64" s="8"/>
      <c r="F64" s="8"/>
      <c r="G64" s="29">
        <v>9836</v>
      </c>
      <c r="H64" s="8"/>
      <c r="I64" s="8"/>
      <c r="J64" s="8"/>
    </row>
    <row r="65" spans="2:10" ht="7.5" customHeight="1" thickTop="1">
      <c r="B65" s="12"/>
      <c r="C65" s="8"/>
      <c r="D65" s="8"/>
      <c r="E65" s="8"/>
      <c r="F65" s="8"/>
      <c r="G65" s="31" t="s">
        <v>135</v>
      </c>
      <c r="H65" s="8"/>
      <c r="I65" s="8"/>
      <c r="J65" s="8"/>
    </row>
    <row r="66" spans="2:10" ht="12.75" customHeight="1" thickBot="1">
      <c r="B66" s="12" t="s">
        <v>116</v>
      </c>
      <c r="C66" s="8"/>
      <c r="D66" s="8"/>
      <c r="E66" s="8"/>
      <c r="F66" s="8"/>
      <c r="G66" s="29">
        <v>9465</v>
      </c>
      <c r="H66" s="8"/>
      <c r="I66" s="8"/>
      <c r="J66" s="8"/>
    </row>
    <row r="67" spans="2:10" ht="6.75" customHeight="1" thickTop="1">
      <c r="B67" s="12"/>
      <c r="C67" s="8"/>
      <c r="D67" s="8"/>
      <c r="E67" s="8"/>
      <c r="F67" s="8"/>
      <c r="G67" s="31"/>
      <c r="H67" s="8"/>
      <c r="I67" s="8"/>
      <c r="J67" s="8"/>
    </row>
    <row r="68" spans="2:10" ht="12.75" customHeight="1" thickBot="1">
      <c r="B68" s="12" t="s">
        <v>117</v>
      </c>
      <c r="C68" s="8"/>
      <c r="D68" s="8"/>
      <c r="E68" s="8"/>
      <c r="F68" s="8"/>
      <c r="G68" s="29">
        <v>9645</v>
      </c>
      <c r="H68" s="8"/>
      <c r="I68" s="8"/>
      <c r="J68" s="8"/>
    </row>
    <row r="69" spans="2:10" ht="12.75" customHeight="1" thickTop="1">
      <c r="B69" s="12"/>
      <c r="C69" s="8"/>
      <c r="D69" s="8"/>
      <c r="E69" s="8"/>
      <c r="F69" s="8"/>
      <c r="G69" s="32"/>
      <c r="H69" s="8"/>
      <c r="I69" s="8"/>
      <c r="J69" s="8"/>
    </row>
    <row r="70" spans="1:10" ht="12.75" customHeight="1">
      <c r="A70" s="5" t="s">
        <v>47</v>
      </c>
      <c r="B70" s="14" t="s">
        <v>71</v>
      </c>
      <c r="C70" s="15"/>
      <c r="D70" s="15"/>
      <c r="E70" s="15"/>
      <c r="F70" s="15"/>
      <c r="G70" s="15"/>
      <c r="H70" s="15"/>
      <c r="I70" s="15"/>
      <c r="J70" s="15"/>
    </row>
    <row r="71" spans="2:10" ht="15.75" customHeight="1">
      <c r="B71" s="168" t="s">
        <v>199</v>
      </c>
      <c r="C71" s="168"/>
      <c r="D71" s="168"/>
      <c r="E71" s="168"/>
      <c r="F71" s="168"/>
      <c r="G71" s="168"/>
      <c r="H71" s="168"/>
      <c r="I71" s="168"/>
      <c r="J71" s="168"/>
    </row>
    <row r="72" spans="2:10" ht="14.25" customHeight="1">
      <c r="B72" s="167"/>
      <c r="C72" s="167"/>
      <c r="D72" s="167"/>
      <c r="E72" s="167"/>
      <c r="F72" s="167"/>
      <c r="G72" s="167"/>
      <c r="H72" s="167"/>
      <c r="I72" s="167"/>
      <c r="J72" s="167"/>
    </row>
    <row r="73" spans="1:10" ht="12.75">
      <c r="A73" s="5" t="s">
        <v>48</v>
      </c>
      <c r="B73" s="14" t="s">
        <v>72</v>
      </c>
      <c r="C73" s="15"/>
      <c r="D73" s="15"/>
      <c r="E73" s="15"/>
      <c r="F73" s="15"/>
      <c r="G73" s="15"/>
      <c r="H73" s="15"/>
      <c r="I73" s="15"/>
      <c r="J73" s="15"/>
    </row>
    <row r="74" spans="1:10" ht="41.25" customHeight="1">
      <c r="A74" s="5"/>
      <c r="B74" s="167" t="s">
        <v>216</v>
      </c>
      <c r="C74" s="169"/>
      <c r="D74" s="169"/>
      <c r="E74" s="169"/>
      <c r="F74" s="169"/>
      <c r="G74" s="169"/>
      <c r="H74" s="169"/>
      <c r="I74" s="169"/>
      <c r="J74" s="169"/>
    </row>
    <row r="75" spans="1:10" ht="12.75" customHeight="1">
      <c r="A75" s="9"/>
      <c r="B75" s="8"/>
      <c r="C75" s="8"/>
      <c r="D75" s="8"/>
      <c r="E75" s="8"/>
      <c r="F75" s="8"/>
      <c r="G75" s="8"/>
      <c r="H75" s="8"/>
      <c r="I75" s="8"/>
      <c r="J75" s="8"/>
    </row>
    <row r="76" spans="1:10" ht="12.75">
      <c r="A76" s="5" t="s">
        <v>49</v>
      </c>
      <c r="B76" s="177" t="s">
        <v>50</v>
      </c>
      <c r="C76" s="177"/>
      <c r="D76" s="177"/>
      <c r="E76" s="177"/>
      <c r="F76" s="177"/>
      <c r="G76" s="177"/>
      <c r="H76" s="177"/>
      <c r="I76" s="177"/>
      <c r="J76" s="177"/>
    </row>
    <row r="77" spans="1:10" ht="12.75">
      <c r="A77" s="9"/>
      <c r="B77" s="173" t="s">
        <v>118</v>
      </c>
      <c r="C77" s="173"/>
      <c r="D77" s="173"/>
      <c r="E77" s="173"/>
      <c r="F77" s="173"/>
      <c r="G77" s="173"/>
      <c r="H77" s="173"/>
      <c r="I77" s="173"/>
      <c r="J77" s="173"/>
    </row>
    <row r="78" spans="1:10" ht="13.5">
      <c r="A78" s="34"/>
      <c r="B78" s="35"/>
      <c r="C78" s="35"/>
      <c r="D78" s="35"/>
      <c r="E78" s="35"/>
      <c r="F78" s="35"/>
      <c r="G78" s="35"/>
      <c r="H78" s="35"/>
      <c r="I78" s="35"/>
      <c r="J78" s="35"/>
    </row>
    <row r="79" spans="1:10" ht="12.75">
      <c r="A79" s="5" t="s">
        <v>51</v>
      </c>
      <c r="B79" s="178" t="s">
        <v>122</v>
      </c>
      <c r="C79" s="170"/>
      <c r="D79" s="170"/>
      <c r="E79" s="170"/>
      <c r="F79" s="170"/>
      <c r="G79" s="170"/>
      <c r="H79" s="170"/>
      <c r="I79" s="170"/>
      <c r="J79" s="170"/>
    </row>
    <row r="80" spans="1:10" ht="12.75">
      <c r="A80" s="5"/>
      <c r="B80" s="170"/>
      <c r="C80" s="170"/>
      <c r="D80" s="170"/>
      <c r="E80" s="170"/>
      <c r="F80" s="170"/>
      <c r="G80" s="170"/>
      <c r="H80" s="170"/>
      <c r="I80" s="170"/>
      <c r="J80" s="170"/>
    </row>
    <row r="81" spans="2:10" ht="12.75" customHeight="1">
      <c r="B81" s="168" t="s">
        <v>200</v>
      </c>
      <c r="C81" s="168"/>
      <c r="D81" s="168"/>
      <c r="E81" s="168"/>
      <c r="F81" s="168"/>
      <c r="G81" s="168"/>
      <c r="H81" s="168"/>
      <c r="I81" s="168"/>
      <c r="J81" s="168"/>
    </row>
    <row r="82" spans="1:10" ht="12.75">
      <c r="A82" s="9"/>
      <c r="B82" s="168"/>
      <c r="C82" s="168"/>
      <c r="D82" s="168"/>
      <c r="E82" s="168"/>
      <c r="F82" s="168"/>
      <c r="G82" s="168"/>
      <c r="H82" s="168"/>
      <c r="I82" s="168"/>
      <c r="J82" s="168"/>
    </row>
    <row r="83" spans="1:10" ht="7.5" customHeight="1">
      <c r="A83" s="9"/>
      <c r="B83" s="168"/>
      <c r="C83" s="168"/>
      <c r="D83" s="168"/>
      <c r="E83" s="168"/>
      <c r="F83" s="168"/>
      <c r="G83" s="168"/>
      <c r="H83" s="168"/>
      <c r="I83" s="168"/>
      <c r="J83" s="168"/>
    </row>
    <row r="84" spans="1:10" ht="44.25" customHeight="1">
      <c r="A84" s="9"/>
      <c r="B84" s="167" t="s">
        <v>205</v>
      </c>
      <c r="C84" s="167"/>
      <c r="D84" s="167"/>
      <c r="E84" s="167"/>
      <c r="F84" s="167"/>
      <c r="G84" s="167"/>
      <c r="H84" s="167"/>
      <c r="I84" s="167"/>
      <c r="J84" s="167"/>
    </row>
    <row r="85" spans="1:10" ht="12.75">
      <c r="A85" s="9"/>
      <c r="B85" s="8"/>
      <c r="C85" s="8"/>
      <c r="D85" s="8"/>
      <c r="E85" s="8"/>
      <c r="F85" s="8"/>
      <c r="G85" s="8"/>
      <c r="H85" s="8"/>
      <c r="I85" s="8"/>
      <c r="J85" s="8"/>
    </row>
    <row r="86" spans="1:10" ht="12.75">
      <c r="A86" s="5" t="s">
        <v>52</v>
      </c>
      <c r="B86" s="14" t="s">
        <v>73</v>
      </c>
      <c r="C86" s="15"/>
      <c r="D86" s="15"/>
      <c r="E86" s="15"/>
      <c r="F86" s="15"/>
      <c r="G86" s="15"/>
      <c r="H86" s="15"/>
      <c r="I86" s="15"/>
      <c r="J86" s="15"/>
    </row>
    <row r="87" spans="2:10" ht="12.75" customHeight="1">
      <c r="B87" s="168" t="s">
        <v>201</v>
      </c>
      <c r="C87" s="168"/>
      <c r="D87" s="168"/>
      <c r="E87" s="168"/>
      <c r="F87" s="168"/>
      <c r="G87" s="168"/>
      <c r="H87" s="168"/>
      <c r="I87" s="168"/>
      <c r="J87" s="168"/>
    </row>
    <row r="88" spans="1:10" ht="3.75" customHeight="1">
      <c r="A88" s="9"/>
      <c r="B88" s="168"/>
      <c r="C88" s="168"/>
      <c r="D88" s="168"/>
      <c r="E88" s="168"/>
      <c r="F88" s="168"/>
      <c r="G88" s="168"/>
      <c r="H88" s="168"/>
      <c r="I88" s="168"/>
      <c r="J88" s="168"/>
    </row>
    <row r="89" spans="1:10" ht="12.75">
      <c r="A89" s="9"/>
      <c r="B89" s="15"/>
      <c r="C89" s="15"/>
      <c r="D89" s="15"/>
      <c r="E89" s="15"/>
      <c r="F89" s="15"/>
      <c r="G89" s="15"/>
      <c r="H89" s="15"/>
      <c r="I89" s="15"/>
      <c r="J89" s="15"/>
    </row>
    <row r="90" spans="1:10" ht="12.75">
      <c r="A90" s="5" t="s">
        <v>53</v>
      </c>
      <c r="B90" s="179" t="s">
        <v>82</v>
      </c>
      <c r="C90" s="179"/>
      <c r="D90" s="179"/>
      <c r="E90" s="179"/>
      <c r="F90" s="179"/>
      <c r="G90" s="179"/>
      <c r="H90" s="179"/>
      <c r="I90" s="179"/>
      <c r="J90" s="179"/>
    </row>
    <row r="91" spans="1:10" ht="12.75">
      <c r="A91" s="9"/>
      <c r="B91" s="168" t="s">
        <v>206</v>
      </c>
      <c r="C91" s="168"/>
      <c r="D91" s="168"/>
      <c r="E91" s="168"/>
      <c r="F91" s="168"/>
      <c r="G91" s="168"/>
      <c r="H91" s="168"/>
      <c r="I91" s="168"/>
      <c r="J91" s="168"/>
    </row>
    <row r="92" spans="1:10" ht="12.75">
      <c r="A92" s="9"/>
      <c r="B92" s="168"/>
      <c r="C92" s="168"/>
      <c r="D92" s="168"/>
      <c r="E92" s="168"/>
      <c r="F92" s="168"/>
      <c r="G92" s="168"/>
      <c r="H92" s="168"/>
      <c r="I92" s="168"/>
      <c r="J92" s="168"/>
    </row>
    <row r="93" spans="1:10" ht="12.75" customHeight="1">
      <c r="A93" s="9"/>
      <c r="B93" s="168"/>
      <c r="C93" s="168"/>
      <c r="D93" s="168"/>
      <c r="E93" s="168"/>
      <c r="F93" s="168"/>
      <c r="G93" s="168"/>
      <c r="H93" s="168"/>
      <c r="I93" s="168"/>
      <c r="J93" s="168"/>
    </row>
    <row r="94" spans="1:10" ht="12.75" customHeight="1">
      <c r="A94" s="9"/>
      <c r="B94" s="15"/>
      <c r="C94" s="15"/>
      <c r="D94" s="15"/>
      <c r="E94" s="15"/>
      <c r="F94" s="28" t="s">
        <v>81</v>
      </c>
      <c r="G94" s="15"/>
      <c r="H94" s="15"/>
      <c r="I94" s="15"/>
      <c r="J94" s="15"/>
    </row>
    <row r="95" spans="1:10" ht="12.75" customHeight="1">
      <c r="A95" s="9"/>
      <c r="B95" s="180" t="s">
        <v>101</v>
      </c>
      <c r="C95" s="180"/>
      <c r="D95" s="181"/>
      <c r="E95" s="181"/>
      <c r="F95" s="132"/>
      <c r="G95" s="15"/>
      <c r="H95" s="15"/>
      <c r="I95" s="15"/>
      <c r="J95" s="15"/>
    </row>
    <row r="96" spans="1:10" ht="14.25" customHeight="1" thickBot="1">
      <c r="A96" s="9"/>
      <c r="B96" s="173" t="s">
        <v>103</v>
      </c>
      <c r="C96" s="173"/>
      <c r="D96" s="169"/>
      <c r="E96" s="169"/>
      <c r="F96" s="133">
        <v>511</v>
      </c>
      <c r="G96" s="182"/>
      <c r="H96" s="173"/>
      <c r="I96" s="173"/>
      <c r="J96" s="15"/>
    </row>
    <row r="97" spans="1:10" ht="7.5" customHeight="1" thickTop="1">
      <c r="A97" s="9"/>
      <c r="B97" s="15"/>
      <c r="C97" s="15"/>
      <c r="D97" s="25"/>
      <c r="E97" s="25"/>
      <c r="F97" s="132"/>
      <c r="G97" s="15"/>
      <c r="H97" s="15"/>
      <c r="I97" s="15"/>
      <c r="J97" s="15"/>
    </row>
    <row r="98" spans="1:10" ht="12.75" customHeight="1">
      <c r="A98" s="9"/>
      <c r="B98" s="180" t="s">
        <v>102</v>
      </c>
      <c r="C98" s="180"/>
      <c r="D98" s="181"/>
      <c r="E98" s="181"/>
      <c r="F98" s="132"/>
      <c r="G98" s="15"/>
      <c r="H98" s="15"/>
      <c r="I98" s="15"/>
      <c r="J98" s="15"/>
    </row>
    <row r="99" spans="1:10" ht="12.75" customHeight="1" thickBot="1">
      <c r="A99" s="9"/>
      <c r="B99" s="173" t="s">
        <v>100</v>
      </c>
      <c r="C99" s="173"/>
      <c r="D99" s="169"/>
      <c r="E99" s="169"/>
      <c r="F99" s="133">
        <v>2195</v>
      </c>
      <c r="G99" s="182"/>
      <c r="H99" s="173"/>
      <c r="I99" s="173"/>
      <c r="J99" s="16"/>
    </row>
    <row r="100" spans="1:10" ht="12.75" customHeight="1" thickTop="1">
      <c r="A100" s="9"/>
      <c r="B100" s="15"/>
      <c r="C100" s="15"/>
      <c r="D100" s="25"/>
      <c r="E100" s="25"/>
      <c r="F100" s="36"/>
      <c r="G100" s="17"/>
      <c r="H100" s="15"/>
      <c r="I100" s="15"/>
      <c r="J100" s="16"/>
    </row>
    <row r="101" spans="1:10" ht="12.75">
      <c r="A101" s="5" t="s">
        <v>54</v>
      </c>
      <c r="B101" s="179" t="s">
        <v>65</v>
      </c>
      <c r="C101" s="179"/>
      <c r="D101" s="179"/>
      <c r="E101" s="179"/>
      <c r="F101" s="179"/>
      <c r="G101" s="179"/>
      <c r="H101" s="179"/>
      <c r="I101" s="179"/>
      <c r="J101" s="179"/>
    </row>
    <row r="102" spans="2:10" ht="12.75">
      <c r="B102" s="168" t="s">
        <v>207</v>
      </c>
      <c r="C102" s="168"/>
      <c r="D102" s="168"/>
      <c r="E102" s="168"/>
      <c r="F102" s="168"/>
      <c r="G102" s="168"/>
      <c r="H102" s="168"/>
      <c r="I102" s="168"/>
      <c r="J102" s="168"/>
    </row>
    <row r="103" spans="1:10" ht="12.75">
      <c r="A103" s="9"/>
      <c r="B103" s="168"/>
      <c r="C103" s="168"/>
      <c r="D103" s="168"/>
      <c r="E103" s="168"/>
      <c r="F103" s="168"/>
      <c r="G103" s="168"/>
      <c r="H103" s="168"/>
      <c r="I103" s="168"/>
      <c r="J103" s="168"/>
    </row>
    <row r="104" spans="1:10" ht="12.75">
      <c r="A104" s="9"/>
      <c r="B104" s="8"/>
      <c r="C104" s="8"/>
      <c r="D104" s="8"/>
      <c r="E104" s="8"/>
      <c r="F104" s="8"/>
      <c r="G104" s="8"/>
      <c r="H104" s="8"/>
      <c r="I104" s="8"/>
      <c r="J104" s="8"/>
    </row>
    <row r="105" spans="1:10" ht="12.75">
      <c r="A105" s="5" t="s">
        <v>55</v>
      </c>
      <c r="B105" s="150" t="s">
        <v>66</v>
      </c>
      <c r="C105" s="150"/>
      <c r="D105" s="150"/>
      <c r="E105" s="150"/>
      <c r="F105" s="150"/>
      <c r="G105" s="150"/>
      <c r="H105" s="150"/>
      <c r="I105" s="150"/>
      <c r="J105" s="150"/>
    </row>
    <row r="106" spans="2:10" ht="12.75">
      <c r="B106" s="168" t="s">
        <v>208</v>
      </c>
      <c r="C106" s="168"/>
      <c r="D106" s="168"/>
      <c r="E106" s="168"/>
      <c r="F106" s="168"/>
      <c r="G106" s="168"/>
      <c r="H106" s="168"/>
      <c r="I106" s="168"/>
      <c r="J106" s="168"/>
    </row>
    <row r="107" spans="1:10" ht="12.75">
      <c r="A107" s="9"/>
      <c r="B107" s="168"/>
      <c r="C107" s="168"/>
      <c r="D107" s="168"/>
      <c r="E107" s="168"/>
      <c r="F107" s="168"/>
      <c r="G107" s="168"/>
      <c r="H107" s="168"/>
      <c r="I107" s="168"/>
      <c r="J107" s="168"/>
    </row>
    <row r="108" spans="1:10" ht="12.75">
      <c r="A108" s="9"/>
      <c r="B108" s="15"/>
      <c r="C108" s="15"/>
      <c r="D108" s="15"/>
      <c r="E108" s="15"/>
      <c r="F108" s="15"/>
      <c r="G108" s="15"/>
      <c r="H108" s="15"/>
      <c r="I108" s="15"/>
      <c r="J108" s="15"/>
    </row>
    <row r="109" spans="1:2" ht="12.75">
      <c r="A109" s="5" t="s">
        <v>60</v>
      </c>
      <c r="B109" s="6" t="s">
        <v>38</v>
      </c>
    </row>
    <row r="110" spans="1:10" ht="26.25" customHeight="1">
      <c r="A110" s="9"/>
      <c r="B110" s="37" t="s">
        <v>106</v>
      </c>
      <c r="C110" s="38"/>
      <c r="D110" s="38"/>
      <c r="E110" s="38"/>
      <c r="F110" s="39"/>
      <c r="G110" s="39"/>
      <c r="H110" s="106" t="s">
        <v>152</v>
      </c>
      <c r="I110" s="106" t="s">
        <v>120</v>
      </c>
      <c r="J110" s="106" t="s">
        <v>104</v>
      </c>
    </row>
    <row r="111" spans="1:10" ht="12.75">
      <c r="A111" s="9"/>
      <c r="B111" s="40" t="s">
        <v>202</v>
      </c>
      <c r="C111" s="38"/>
      <c r="D111" s="38"/>
      <c r="E111" s="38"/>
      <c r="F111" s="39"/>
      <c r="G111" s="39"/>
      <c r="H111" s="106" t="s">
        <v>81</v>
      </c>
      <c r="I111" s="106" t="s">
        <v>81</v>
      </c>
      <c r="J111" s="106" t="s">
        <v>81</v>
      </c>
    </row>
    <row r="112" spans="1:10" ht="12.75" customHeight="1">
      <c r="A112" s="9"/>
      <c r="B112" s="41" t="s">
        <v>109</v>
      </c>
      <c r="C112" s="42"/>
      <c r="D112" s="42"/>
      <c r="E112" s="42"/>
      <c r="F112" s="39"/>
      <c r="G112" s="39"/>
      <c r="H112" s="43">
        <f>PL!F19-H116-H113-H114</f>
        <v>134581.8989505472</v>
      </c>
      <c r="I112" s="43">
        <f>+I115-I113-I114</f>
        <v>17785</v>
      </c>
      <c r="J112" s="43">
        <f>+J115-J113-J114</f>
        <v>499518</v>
      </c>
    </row>
    <row r="113" spans="1:10" ht="12.75" customHeight="1">
      <c r="A113" s="9"/>
      <c r="B113" s="41" t="s">
        <v>105</v>
      </c>
      <c r="C113" s="38"/>
      <c r="D113" s="38"/>
      <c r="E113" s="38"/>
      <c r="F113" s="39"/>
      <c r="G113" s="39"/>
      <c r="H113" s="44">
        <v>1724</v>
      </c>
      <c r="I113" s="44">
        <v>710</v>
      </c>
      <c r="J113" s="44">
        <v>31868</v>
      </c>
    </row>
    <row r="114" spans="1:10" ht="12.75">
      <c r="A114" s="9"/>
      <c r="B114" s="21" t="s">
        <v>125</v>
      </c>
      <c r="H114" s="45">
        <v>7083</v>
      </c>
      <c r="I114" s="45">
        <v>245</v>
      </c>
      <c r="J114" s="45">
        <v>18831</v>
      </c>
    </row>
    <row r="115" spans="1:10" ht="12.75">
      <c r="A115" s="9"/>
      <c r="B115" s="38"/>
      <c r="C115" s="38"/>
      <c r="D115" s="38"/>
      <c r="E115" s="38"/>
      <c r="F115" s="46"/>
      <c r="G115" s="46"/>
      <c r="H115" s="44">
        <f>SUM(H112:H114)</f>
        <v>143388.8989505472</v>
      </c>
      <c r="I115" s="44">
        <f>+PL!F43</f>
        <v>18740</v>
      </c>
      <c r="J115" s="44">
        <f>+'BS1'!B31</f>
        <v>550217</v>
      </c>
    </row>
    <row r="116" spans="1:10" ht="12.75">
      <c r="A116" s="9"/>
      <c r="B116" s="41" t="s">
        <v>130</v>
      </c>
      <c r="C116" s="38"/>
      <c r="D116" s="38"/>
      <c r="E116" s="38"/>
      <c r="F116" s="46"/>
      <c r="G116" s="46"/>
      <c r="H116" s="44">
        <f>-(74494323.7+34763010)/1000*0.0744*0.24</f>
        <v>-1950.8989505471998</v>
      </c>
      <c r="I116" s="44">
        <v>0</v>
      </c>
      <c r="J116" s="44">
        <v>0</v>
      </c>
    </row>
    <row r="117" spans="1:10" ht="13.5" thickBot="1">
      <c r="A117" s="9"/>
      <c r="B117" s="41"/>
      <c r="C117" s="38"/>
      <c r="D117" s="38"/>
      <c r="E117" s="38"/>
      <c r="F117" s="46"/>
      <c r="G117" s="46"/>
      <c r="H117" s="47">
        <f>SUM(H115:H116)</f>
        <v>141438</v>
      </c>
      <c r="I117" s="47">
        <f>SUM(I115)</f>
        <v>18740</v>
      </c>
      <c r="J117" s="47">
        <f>SUM(J115:J116)</f>
        <v>550217</v>
      </c>
    </row>
    <row r="118" spans="1:10" ht="13.5" thickTop="1">
      <c r="A118" s="9"/>
      <c r="B118" s="41"/>
      <c r="C118" s="38"/>
      <c r="D118" s="38"/>
      <c r="E118" s="38"/>
      <c r="F118" s="46"/>
      <c r="G118" s="46"/>
      <c r="H118" s="46"/>
      <c r="I118" s="46"/>
      <c r="J118" s="46"/>
    </row>
    <row r="119" spans="1:10" ht="24.75" customHeight="1">
      <c r="A119" s="9"/>
      <c r="B119" s="48" t="s">
        <v>107</v>
      </c>
      <c r="C119" s="37"/>
      <c r="D119" s="37"/>
      <c r="E119" s="38"/>
      <c r="F119" s="39"/>
      <c r="G119" s="39"/>
      <c r="H119" s="106" t="str">
        <f>+H110</f>
        <v>Operating Revenue</v>
      </c>
      <c r="I119" s="106" t="s">
        <v>120</v>
      </c>
      <c r="J119" s="106" t="s">
        <v>104</v>
      </c>
    </row>
    <row r="120" spans="1:10" ht="12.75">
      <c r="A120" s="9"/>
      <c r="B120" s="40" t="str">
        <f>+B111</f>
        <v>As at 30 June 2002</v>
      </c>
      <c r="C120" s="38"/>
      <c r="D120" s="38"/>
      <c r="E120" s="38"/>
      <c r="F120" s="39"/>
      <c r="G120" s="39"/>
      <c r="H120" s="106" t="s">
        <v>81</v>
      </c>
      <c r="I120" s="106" t="s">
        <v>81</v>
      </c>
      <c r="J120" s="106" t="s">
        <v>81</v>
      </c>
    </row>
    <row r="121" spans="1:10" ht="12.75">
      <c r="A121" s="9"/>
      <c r="B121" s="41" t="s">
        <v>108</v>
      </c>
      <c r="C121" s="38"/>
      <c r="D121" s="38"/>
      <c r="E121" s="38"/>
      <c r="F121" s="46"/>
      <c r="G121" s="46"/>
      <c r="H121" s="43">
        <f>+H123-H122</f>
        <v>120773.89895054721</v>
      </c>
      <c r="I121" s="43">
        <f>+I123-I122</f>
        <v>16036</v>
      </c>
      <c r="J121" s="43">
        <f>+J117-J122</f>
        <v>470512</v>
      </c>
    </row>
    <row r="122" spans="1:10" ht="12.75">
      <c r="A122" s="9"/>
      <c r="B122" s="41" t="s">
        <v>110</v>
      </c>
      <c r="C122" s="38"/>
      <c r="D122" s="38"/>
      <c r="E122" s="38"/>
      <c r="F122" s="46"/>
      <c r="G122" s="46"/>
      <c r="H122" s="45">
        <v>22615</v>
      </c>
      <c r="I122" s="45">
        <v>2704</v>
      </c>
      <c r="J122" s="45">
        <v>79705</v>
      </c>
    </row>
    <row r="123" spans="1:10" ht="12.75">
      <c r="A123" s="9"/>
      <c r="B123" s="38"/>
      <c r="C123" s="38"/>
      <c r="D123" s="38"/>
      <c r="E123" s="38"/>
      <c r="F123" s="46"/>
      <c r="G123" s="46"/>
      <c r="H123" s="44">
        <f>+H125-H124</f>
        <v>143388.8989505472</v>
      </c>
      <c r="I123" s="44">
        <f>+I117</f>
        <v>18740</v>
      </c>
      <c r="J123" s="44">
        <f>+J117</f>
        <v>550217</v>
      </c>
    </row>
    <row r="124" spans="1:10" ht="12.75">
      <c r="A124" s="9"/>
      <c r="B124" s="41" t="s">
        <v>130</v>
      </c>
      <c r="C124" s="38"/>
      <c r="D124" s="38"/>
      <c r="E124" s="38"/>
      <c r="F124" s="46"/>
      <c r="G124" s="46"/>
      <c r="H124" s="44">
        <f>+H116</f>
        <v>-1950.8989505471998</v>
      </c>
      <c r="I124" s="44">
        <v>0</v>
      </c>
      <c r="J124" s="44">
        <v>0</v>
      </c>
    </row>
    <row r="125" spans="1:10" ht="13.5" thickBot="1">
      <c r="A125" s="9"/>
      <c r="B125" s="21"/>
      <c r="C125" s="38"/>
      <c r="D125" s="38"/>
      <c r="E125" s="38"/>
      <c r="F125" s="46"/>
      <c r="G125" s="46"/>
      <c r="H125" s="47">
        <f>+H117</f>
        <v>141438</v>
      </c>
      <c r="I125" s="47">
        <f>+I123</f>
        <v>18740</v>
      </c>
      <c r="J125" s="47">
        <f>SUM(J123)</f>
        <v>550217</v>
      </c>
    </row>
    <row r="126" spans="1:10" ht="13.5" thickTop="1">
      <c r="A126" s="9"/>
      <c r="B126" s="12"/>
      <c r="C126" s="8"/>
      <c r="D126" s="8"/>
      <c r="E126" s="8"/>
      <c r="F126" s="46"/>
      <c r="G126" s="46"/>
      <c r="H126" s="46"/>
      <c r="I126" s="46"/>
      <c r="J126" s="46"/>
    </row>
    <row r="127" spans="1:10" ht="12.75" customHeight="1">
      <c r="A127" s="5" t="s">
        <v>59</v>
      </c>
      <c r="B127" s="178" t="s">
        <v>62</v>
      </c>
      <c r="C127" s="178"/>
      <c r="D127" s="178"/>
      <c r="E127" s="178"/>
      <c r="F127" s="178"/>
      <c r="G127" s="178"/>
      <c r="H127" s="178"/>
      <c r="I127" s="178"/>
      <c r="J127" s="178"/>
    </row>
    <row r="128" spans="1:10" ht="12.75">
      <c r="A128" s="5"/>
      <c r="B128" s="178"/>
      <c r="C128" s="178"/>
      <c r="D128" s="178"/>
      <c r="E128" s="178"/>
      <c r="F128" s="178"/>
      <c r="G128" s="178"/>
      <c r="H128" s="178"/>
      <c r="I128" s="178"/>
      <c r="J128" s="178"/>
    </row>
    <row r="129" spans="1:10" ht="40.5" customHeight="1">
      <c r="A129" s="5"/>
      <c r="B129" s="168" t="s">
        <v>214</v>
      </c>
      <c r="C129" s="168"/>
      <c r="D129" s="168"/>
      <c r="E129" s="168"/>
      <c r="F129" s="168"/>
      <c r="G129" s="168"/>
      <c r="H129" s="168"/>
      <c r="I129" s="168"/>
      <c r="J129" s="168"/>
    </row>
    <row r="130" spans="1:10" ht="12.75">
      <c r="A130" s="5"/>
      <c r="B130" s="33"/>
      <c r="C130" s="33"/>
      <c r="D130" s="33"/>
      <c r="E130" s="33"/>
      <c r="F130" s="33"/>
      <c r="G130" s="33"/>
      <c r="H130" s="33"/>
      <c r="I130" s="33"/>
      <c r="J130" s="33"/>
    </row>
    <row r="131" spans="1:2" ht="12.75">
      <c r="A131" s="5" t="s">
        <v>63</v>
      </c>
      <c r="B131" s="6" t="s">
        <v>64</v>
      </c>
    </row>
    <row r="132" spans="1:10" ht="12.75" customHeight="1">
      <c r="A132" s="9"/>
      <c r="B132" s="168" t="s">
        <v>215</v>
      </c>
      <c r="C132" s="168"/>
      <c r="D132" s="168"/>
      <c r="E132" s="168"/>
      <c r="F132" s="168"/>
      <c r="G132" s="168"/>
      <c r="H132" s="168"/>
      <c r="I132" s="168"/>
      <c r="J132" s="168"/>
    </row>
    <row r="133" spans="1:10" ht="12.75">
      <c r="A133" s="9"/>
      <c r="B133" s="168"/>
      <c r="C133" s="168"/>
      <c r="D133" s="168"/>
      <c r="E133" s="168"/>
      <c r="F133" s="168"/>
      <c r="G133" s="168"/>
      <c r="H133" s="168"/>
      <c r="I133" s="168"/>
      <c r="J133" s="168"/>
    </row>
    <row r="134" spans="1:10" ht="12.75">
      <c r="A134" s="9"/>
      <c r="B134" s="170"/>
      <c r="C134" s="170"/>
      <c r="D134" s="170"/>
      <c r="E134" s="170"/>
      <c r="F134" s="170"/>
      <c r="G134" s="170"/>
      <c r="H134" s="170"/>
      <c r="I134" s="170"/>
      <c r="J134" s="170"/>
    </row>
    <row r="135" spans="1:10" ht="12.75">
      <c r="A135" s="9"/>
      <c r="B135" s="170"/>
      <c r="C135" s="170"/>
      <c r="D135" s="170"/>
      <c r="E135" s="170"/>
      <c r="F135" s="170"/>
      <c r="G135" s="170"/>
      <c r="H135" s="170"/>
      <c r="I135" s="170"/>
      <c r="J135" s="170"/>
    </row>
    <row r="136" spans="1:10" ht="4.5" customHeight="1">
      <c r="A136" s="9"/>
      <c r="B136" s="170"/>
      <c r="C136" s="170"/>
      <c r="D136" s="170"/>
      <c r="E136" s="170"/>
      <c r="F136" s="170"/>
      <c r="G136" s="170"/>
      <c r="H136" s="170"/>
      <c r="I136" s="170"/>
      <c r="J136" s="170"/>
    </row>
    <row r="137" spans="1:10" ht="12.75">
      <c r="A137" s="9"/>
      <c r="B137" s="10"/>
      <c r="C137" s="10"/>
      <c r="D137" s="10"/>
      <c r="E137" s="10"/>
      <c r="F137" s="10"/>
      <c r="G137" s="10"/>
      <c r="H137" s="10"/>
      <c r="I137" s="10"/>
      <c r="J137" s="10"/>
    </row>
    <row r="138" spans="1:2" ht="12.75">
      <c r="A138" s="5" t="s">
        <v>57</v>
      </c>
      <c r="B138" s="6" t="s">
        <v>58</v>
      </c>
    </row>
    <row r="139" spans="1:10" ht="12.75">
      <c r="A139" s="9"/>
      <c r="B139" s="149" t="s">
        <v>217</v>
      </c>
      <c r="C139" s="168"/>
      <c r="D139" s="168"/>
      <c r="E139" s="168"/>
      <c r="F139" s="168"/>
      <c r="G139" s="168"/>
      <c r="H139" s="168"/>
      <c r="I139" s="168"/>
      <c r="J139" s="168"/>
    </row>
    <row r="140" spans="1:10" ht="12.75">
      <c r="A140" s="9"/>
      <c r="B140" s="168"/>
      <c r="C140" s="168"/>
      <c r="D140" s="168"/>
      <c r="E140" s="168"/>
      <c r="F140" s="168"/>
      <c r="G140" s="168"/>
      <c r="H140" s="168"/>
      <c r="I140" s="168"/>
      <c r="J140" s="168"/>
    </row>
    <row r="141" spans="1:10" ht="30.75" customHeight="1">
      <c r="A141" s="9"/>
      <c r="B141" s="170"/>
      <c r="C141" s="170"/>
      <c r="D141" s="170"/>
      <c r="E141" s="170"/>
      <c r="F141" s="170"/>
      <c r="G141" s="170"/>
      <c r="H141" s="170"/>
      <c r="I141" s="170"/>
      <c r="J141" s="170"/>
    </row>
    <row r="142" spans="1:10" ht="12.75">
      <c r="A142" s="9"/>
      <c r="B142" s="10"/>
      <c r="C142" s="10"/>
      <c r="D142" s="10"/>
      <c r="E142" s="10"/>
      <c r="F142" s="10"/>
      <c r="G142" s="10"/>
      <c r="H142" s="10"/>
      <c r="I142" s="10"/>
      <c r="J142" s="10"/>
    </row>
    <row r="143" spans="1:10" ht="12.75">
      <c r="A143" s="5" t="s">
        <v>61</v>
      </c>
      <c r="B143" s="178" t="s">
        <v>119</v>
      </c>
      <c r="C143" s="178"/>
      <c r="D143" s="178"/>
      <c r="E143" s="178"/>
      <c r="F143" s="178"/>
      <c r="G143" s="178"/>
      <c r="H143" s="178"/>
      <c r="I143" s="178"/>
      <c r="J143" s="178"/>
    </row>
    <row r="144" spans="2:10" ht="12.75">
      <c r="B144" s="2" t="s">
        <v>132</v>
      </c>
      <c r="C144" s="49"/>
      <c r="D144" s="50"/>
      <c r="F144" s="51"/>
      <c r="G144" s="50"/>
      <c r="H144" s="50"/>
      <c r="I144" s="151"/>
      <c r="J144" s="152"/>
    </row>
    <row r="145" spans="3:10" ht="12.75">
      <c r="C145" s="49"/>
      <c r="D145" s="50"/>
      <c r="F145" s="51"/>
      <c r="G145" s="50"/>
      <c r="H145" s="50"/>
      <c r="I145" s="18"/>
      <c r="J145" s="19"/>
    </row>
    <row r="146" spans="3:10" ht="12.75" hidden="1">
      <c r="C146" s="49"/>
      <c r="D146" s="50"/>
      <c r="F146" s="51"/>
      <c r="G146" s="50"/>
      <c r="H146" s="50"/>
      <c r="I146" s="18"/>
      <c r="J146" s="19"/>
    </row>
    <row r="147" spans="3:10" ht="23.25" customHeight="1" hidden="1">
      <c r="C147" s="49"/>
      <c r="D147" s="50"/>
      <c r="F147" s="51"/>
      <c r="G147" s="50"/>
      <c r="H147" s="50"/>
      <c r="I147" s="18"/>
      <c r="J147" s="19"/>
    </row>
    <row r="148" spans="4:10" ht="12.75" hidden="1">
      <c r="D148" s="50"/>
      <c r="F148" s="51"/>
      <c r="G148" s="50"/>
      <c r="H148" s="50"/>
      <c r="I148" s="50"/>
      <c r="J148" s="52"/>
    </row>
    <row r="149" spans="1:2" ht="12.75">
      <c r="A149" s="5" t="s">
        <v>56</v>
      </c>
      <c r="B149" s="6" t="s">
        <v>131</v>
      </c>
    </row>
    <row r="150" spans="2:10" ht="15" customHeight="1">
      <c r="B150" s="183" t="s">
        <v>154</v>
      </c>
      <c r="C150" s="183"/>
      <c r="D150" s="183"/>
      <c r="E150" s="183"/>
      <c r="F150" s="183"/>
      <c r="G150" s="183"/>
      <c r="H150" s="183"/>
      <c r="I150" s="183"/>
      <c r="J150" s="183"/>
    </row>
    <row r="151" spans="2:10" ht="12.75">
      <c r="B151" s="53"/>
      <c r="C151" s="53"/>
      <c r="D151" s="53"/>
      <c r="E151" s="53"/>
      <c r="F151" s="53"/>
      <c r="G151" s="53"/>
      <c r="H151" s="53"/>
      <c r="I151" s="53"/>
      <c r="J151" s="53"/>
    </row>
    <row r="152" ht="12.75">
      <c r="J152" s="54" t="s">
        <v>83</v>
      </c>
    </row>
    <row r="153" spans="1:10" ht="12.75">
      <c r="A153" s="7" t="s">
        <v>86</v>
      </c>
      <c r="J153" s="50" t="s">
        <v>84</v>
      </c>
    </row>
    <row r="154" spans="1:10" ht="12.75">
      <c r="A154" s="166">
        <v>37468</v>
      </c>
      <c r="B154" s="166"/>
      <c r="J154" s="54" t="s">
        <v>85</v>
      </c>
    </row>
  </sheetData>
  <mergeCells count="42">
    <mergeCell ref="I144:J144"/>
    <mergeCell ref="B101:J101"/>
    <mergeCell ref="B102:J103"/>
    <mergeCell ref="B150:J150"/>
    <mergeCell ref="B127:J128"/>
    <mergeCell ref="B129:J129"/>
    <mergeCell ref="B132:J136"/>
    <mergeCell ref="B139:J141"/>
    <mergeCell ref="B105:J105"/>
    <mergeCell ref="B106:J107"/>
    <mergeCell ref="B143:J143"/>
    <mergeCell ref="B96:E96"/>
    <mergeCell ref="G96:I96"/>
    <mergeCell ref="B98:E98"/>
    <mergeCell ref="B99:E99"/>
    <mergeCell ref="G99:I99"/>
    <mergeCell ref="B87:J88"/>
    <mergeCell ref="B90:J90"/>
    <mergeCell ref="B91:J93"/>
    <mergeCell ref="B95:E95"/>
    <mergeCell ref="B76:J76"/>
    <mergeCell ref="B77:J77"/>
    <mergeCell ref="B79:J80"/>
    <mergeCell ref="B81:J83"/>
    <mergeCell ref="B61:J62"/>
    <mergeCell ref="B71:J71"/>
    <mergeCell ref="B72:J72"/>
    <mergeCell ref="B74:J74"/>
    <mergeCell ref="B44:J44"/>
    <mergeCell ref="B45:J45"/>
    <mergeCell ref="B47:J49"/>
    <mergeCell ref="B51:J53"/>
    <mergeCell ref="A154:B154"/>
    <mergeCell ref="B84:J84"/>
    <mergeCell ref="B40:J41"/>
    <mergeCell ref="B4:J5"/>
    <mergeCell ref="B7:J10"/>
    <mergeCell ref="B12:J14"/>
    <mergeCell ref="B15:J16"/>
    <mergeCell ref="B19:J19"/>
    <mergeCell ref="B22:J22"/>
    <mergeCell ref="H25:I25"/>
  </mergeCells>
  <printOptions/>
  <pageMargins left="0.75" right="0.75" top="0.75" bottom="0.75" header="0.5" footer="0.5"/>
  <pageSetup fitToHeight="3"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Jerneh Insurance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Jerneh Asia Berhad</dc:creator>
  <cp:keywords/>
  <dc:description/>
  <cp:lastModifiedBy>JAB</cp:lastModifiedBy>
  <cp:lastPrinted>2002-07-30T10:20:43Z</cp:lastPrinted>
  <dcterms:created xsi:type="dcterms:W3CDTF">1999-07-23T01:48:28Z</dcterms:created>
  <dcterms:modified xsi:type="dcterms:W3CDTF">2002-07-31T06:45:52Z</dcterms:modified>
  <cp:category/>
  <cp:version/>
  <cp:contentType/>
  <cp:contentStatus/>
</cp:coreProperties>
</file>